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4025" activeTab="1"/>
  </bookViews>
  <sheets>
    <sheet name="Ўзбек тили" sheetId="1" r:id="rId1"/>
    <sheet name="Рус тили" sheetId="2" r:id="rId2"/>
  </sheets>
  <definedNames>
    <definedName name="_xlnm.Print_Area" localSheetId="0">'Ўзбек тили'!$A$1:$P$41</definedName>
  </definedNames>
  <calcPr fullCalcOnLoad="1"/>
</workbook>
</file>

<file path=xl/sharedStrings.xml><?xml version="1.0" encoding="utf-8"?>
<sst xmlns="http://schemas.openxmlformats.org/spreadsheetml/2006/main" count="178" uniqueCount="152">
  <si>
    <t>млн сўм</t>
  </si>
  <si>
    <t>Т/р</t>
  </si>
  <si>
    <t>шу жумладан:</t>
  </si>
  <si>
    <t>2022 йилда фойдаланишга топшириладиган объектлар сони</t>
  </si>
  <si>
    <t>Фойдаланишга топширилган</t>
  </si>
  <si>
    <t>Ҳисобот даврида
(2022 йил)</t>
  </si>
  <si>
    <t xml:space="preserve">объект сони </t>
  </si>
  <si>
    <t>лимит</t>
  </si>
  <si>
    <t>Молиялаш-тирилган маблағ</t>
  </si>
  <si>
    <t>%</t>
  </si>
  <si>
    <t>Бажарилган иш учун ўзлаштирилган маблағ</t>
  </si>
  <si>
    <t>Гидрометеорология хизмати маркази</t>
  </si>
  <si>
    <t>Жиззах вилояти Жиззах шаҳрида Жиззах вилояти гидрометеорология бошқармаси маъмурий биноси қурилиши</t>
  </si>
  <si>
    <t>Қашқадарё вилояти Қарши шаҳрида Қашқадарё вилояти гидрометеорология бошқармаси маъмурий биноси қурилиши</t>
  </si>
  <si>
    <t>Хоразм вилояти Хива шаҳрида Хоразм вилояти гидрометеорология бошқармаси маъмурий биноси қурилиши</t>
  </si>
  <si>
    <t>Қорақалпоғистон Республикаси Қўнғирот туманида "Қўнғирот" метеорология станцияси янги биноси қурилиши</t>
  </si>
  <si>
    <t>Қорақалпоғистон Республикаси Мўйноқ туманида "Қизилжар" гидрология станцияси янги биноси қурилиши</t>
  </si>
  <si>
    <t>Қорақалпоғистон Республикаси Амударё туманида "Қипчоқ" гидрология станцияси янги биноси қурилиши</t>
  </si>
  <si>
    <t>Андижон вилояти Улуғнор туманида "Улуғнор" метеорология станцияси янги биноси қурилиши</t>
  </si>
  <si>
    <t>Бухоро вилояти Жондор туманида "Яккатут" агрометеорология пости янги биноси қурилиши</t>
  </si>
  <si>
    <t>Бухоро вилояти Ромитан туманида "Ромитан" агрометеорология пости янги биноси қурилиши</t>
  </si>
  <si>
    <t>Қашқадарё вилояти Қамаши туманида "Чимқўрғон" кўл станцияси янги биноси қурилиши</t>
  </si>
  <si>
    <t>Қашқадарё вилояти Шахрисабз туманида "Кўл" метеорология станцияси янги биноси қурилиши</t>
  </si>
  <si>
    <t>Қашқадарё вилояти Қамаши туманида "Минчуқур" метеорология станцияси янги биноси қурилиши</t>
  </si>
  <si>
    <t>Наманган вилояти Косонсой шаҳрида "Косонсой" метеорология станцияси янги биноси қурилиши</t>
  </si>
  <si>
    <t>Навоий вилояти Нурота шаҳрида "Нурота" метеорология станцияси янги биноси қурилиши</t>
  </si>
  <si>
    <t>Навоий вилояти Учқудуқ шаҳрида "Учқудуқ" метеорология станцияси янги биноси қурилиши</t>
  </si>
  <si>
    <t>Навоий вилояти Зарафшон шаҳрида "Зарафшон" метеорология станцияси янги биноси қурилиши</t>
  </si>
  <si>
    <t>Сурхондарё вилояти Сариосиё туманида "Сангардак" метеорология станцияси янги биноси қурилиши</t>
  </si>
  <si>
    <t>Тошкент вилояти Бўстонлик туманида Ҳоджикент гидрология станцияси ва Худойдотсой гидрология пости янги биноларини қуриш</t>
  </si>
  <si>
    <t>Тошкент вилояти Бўстонлиқ туманида "Чорвоқ" метеорология станцияси янги биносини қуриш</t>
  </si>
  <si>
    <t>Тошкент вилояти Бўстонлиқ туманида "Ойгаинг" қор қўчки станцияси янги биноси қурилиши</t>
  </si>
  <si>
    <t>Тошкент вилояти Бўстонлиқ туманида "Майдантол" гидрология станцияси янги биноси қурилиши</t>
  </si>
  <si>
    <t>Тошкент вилояти Бекобод шаҳрида "Бекабод" гидрология станцияси янги биноси қурилиши</t>
  </si>
  <si>
    <t>Тошкент вилояти Чирчиқ шаҳрида Чирчиқ атмосфера ҳавоси ифлосланиши мониторинги лабораторияси янги биноси қурилиши</t>
  </si>
  <si>
    <t>Тошкент вилояти Бўстонлиқ туманида "Амирсой" қор кўчки станцияси янги биноси қурилиши</t>
  </si>
  <si>
    <t>Тошкент вилояти Бўстонлиқ туманида "Билдирсой" қор кўчки станцияси янги биноси қурилиши</t>
  </si>
  <si>
    <t>Тошкент вилояти Оҳангарон туманида "Охангарон" метеорология станцияси янги биноси қурилиши</t>
  </si>
  <si>
    <t>Қорақалпоғистон Республикаси Нукус шаҳрида 2 та атроф-муҳит ифлосланишини кузатиш постларини реконструкция қилиш</t>
  </si>
  <si>
    <t>Андижон вилояти Андижон шаҳрида 2 та атроф-муҳит ифлосланишини кузатиш постларини реконструкция қилиш</t>
  </si>
  <si>
    <t>Сирдарё вилояти Гулистон шаҳрида 2 та атроф-муҳит ифлосланишини кузатиш постларини реконструкция қилиш</t>
  </si>
  <si>
    <t>Фарғона вилояти Марғилон шаҳрида 2 та атроф-муҳит ифлосланишини кузатиш постларини реконструкция қилиш</t>
  </si>
  <si>
    <t>Кредитор қарздорлик учун (5%)</t>
  </si>
  <si>
    <t>Йилдан йилга ўтувчи:</t>
  </si>
  <si>
    <t>Янгидан бошланадиган:</t>
  </si>
  <si>
    <t>Тошкент вилоятида 3 та ҳамда Тошкент шаҳрида 4 та атроф-муҳит ифлосланишини кузатиш постларини реконструкция қилиш</t>
  </si>
  <si>
    <t>Пудратчи ташкилот</t>
  </si>
  <si>
    <t>"OYBEK HAMROH" МЧЖ</t>
  </si>
  <si>
    <t>"ХХТК ХУЖАЛИК
ХИСОБИДАГИ ТАЪ-МИРЛАШ КОРХОНАСИ"</t>
  </si>
  <si>
    <t>"SUVOKAVA" ХК</t>
  </si>
  <si>
    <t>"JAVOHIR QURUVCHI TRESTI" MCHJ</t>
  </si>
  <si>
    <t>"PEGAS STROY SERVIS" MCHJ</t>
  </si>
  <si>
    <t>"JUMURTOV TEX TA'MIR SERVIS" MCHJ</t>
  </si>
  <si>
    <t>"TUG'ON TAMIR" MCHJ</t>
  </si>
  <si>
    <t>"BOBIR-AZAMAT-TEMIR" MCHJ</t>
  </si>
  <si>
    <t>"SANTEXGAZMONTAJ" MCHJ</t>
  </si>
  <si>
    <t>"YANGI XONOBOD MAXSUS QURILISH" MCHJ</t>
  </si>
  <si>
    <t>"23-MEXANIZATSI
YALASHGAN KO'CHMA
KOLONNA" MCHJ</t>
  </si>
  <si>
    <t>"YUSUFXOS XOJIB" MCHJ</t>
  </si>
  <si>
    <t>"BEHZOD KELAJAK NUR" XK</t>
  </si>
  <si>
    <t>"SARDORBEK KAPITAL QURILISH" MCHJ</t>
  </si>
  <si>
    <t>"SARIOSIYO SIFAT KAFOLAT" MCHJ</t>
  </si>
  <si>
    <t>"MEGA STAR INVEST BUILDING" MCHJ</t>
  </si>
  <si>
    <t>"AZIYA IMORAT" MCHJ</t>
  </si>
  <si>
    <t>"CHIROY-OBOD-QUVONCH" MCHJ</t>
  </si>
  <si>
    <t>"ERU ENTERPRISE" MCHJ</t>
  </si>
  <si>
    <t>"KOMILON ARXQURILISH" MCHJ</t>
  </si>
  <si>
    <t>"TEMURXON-KOMMUNAL QURILISH"
MCHJ</t>
  </si>
  <si>
    <t>"NAVERAL-KEGEYLI" MCHJ</t>
  </si>
  <si>
    <t>"BRK GULISTON" MCHJ</t>
  </si>
  <si>
    <t>"MMJ-BUILDING" MCHJ</t>
  </si>
  <si>
    <t>"MUKAMMAL XAMKOR QURUVCHI" MCHJ</t>
  </si>
  <si>
    <t>Ўзгидромет маркази 2022 йилги ижтимоий ва ишлаб чиқариш инфратузилмасини ривожлантириш дастури доирасидаги объектлар тўғрисида
МАЪЛУМОТ</t>
  </si>
  <si>
    <t>2022 йил - 
прогноз, жами</t>
  </si>
  <si>
    <t>Йилдан йилга 
ўтувчи объектлар</t>
  </si>
  <si>
    <t xml:space="preserve">Янгидан бошланувчи
объектлар </t>
  </si>
  <si>
    <t>Молиялаштириш очилган объектлар сони</t>
  </si>
  <si>
    <t>Строительство нового административного здания Джизакского управления по гидрометеорологии</t>
  </si>
  <si>
    <t>Центр Узгидромета по объектам в рамках программы развития социальной и производственной инфраструктуры до 2022 года
ИНФОРМАЦИЯ</t>
  </si>
  <si>
    <t>№</t>
  </si>
  <si>
    <t xml:space="preserve">Наименование объекта
строительства </t>
  </si>
  <si>
    <t>2022 год -
прогноз, всего</t>
  </si>
  <si>
    <t>Количество объектов, которые будут введены в эксплуатацию в 2022 году</t>
  </si>
  <si>
    <t>Введен в эксплуатацию</t>
  </si>
  <si>
    <t>В течение отчетного периода
(2022 год)</t>
  </si>
  <si>
    <t>Финансирование</t>
  </si>
  <si>
    <t>Освоение за выполненную работу</t>
  </si>
  <si>
    <t>Подрядная организация</t>
  </si>
  <si>
    <t>млн сум</t>
  </si>
  <si>
    <t xml:space="preserve">Переходящие
объекты </t>
  </si>
  <si>
    <t>Новое
строительство</t>
  </si>
  <si>
    <t>Количество объектов, открытых для финансиро-вания</t>
  </si>
  <si>
    <t>включая:</t>
  </si>
  <si>
    <t>Центр гидрометеорологической службы</t>
  </si>
  <si>
    <t>Переходящие объекты:</t>
  </si>
  <si>
    <t>Новое строительство:</t>
  </si>
  <si>
    <t>Қурилиш объектининг
номи</t>
  </si>
  <si>
    <t>Строительство нового административного здания Кашкадаринского управления по гидрометеорологии</t>
  </si>
  <si>
    <t>Строительство нового административного здания Хорезмского управления по гидрометеорологии</t>
  </si>
  <si>
    <t>количест-
во объектов</t>
  </si>
  <si>
    <t>Строительство нового здания озерной станции "Чимкурган" в Камашинском районе Кашкадарьинской области</t>
  </si>
  <si>
    <t>Строительство нового здания агрометеорологического поста "Ромитан" в Ромитанском районе Бухарской области</t>
  </si>
  <si>
    <t>Строительство нового здания агрометеорологического поста "Яккатут" в Джондорском районе Бухарской области</t>
  </si>
  <si>
    <t>Строительство нового здания гидрологической станции "Кизилжар" в Муйнакском районе Респ. Каракалпакистан</t>
  </si>
  <si>
    <t>Строительство нового здания метеорологической станции "Кунгирад" в Кунгирадском районе Респ. Каракалпакистан</t>
  </si>
  <si>
    <t>Строительство нового здания гидрологической станции "Кипчак" в  Амударинском районе Респ. Каракалпакистан</t>
  </si>
  <si>
    <t>Строительство нового здания метеорологической станции "Кул" в Шахрисабзском районе Кашкадарьинской области</t>
  </si>
  <si>
    <t>Строительство нового здания метеорологической станции «Улугнар» в
Улугнарском районе Андижанской области</t>
  </si>
  <si>
    <t>Строительство нового здания метеорологической станции "Минчукур" в Камашинском районе Кашкадарьинской области</t>
  </si>
  <si>
    <t>Строительство нового здания метеорологической станции "Косонсой" в городе Косонсой Наманганской области</t>
  </si>
  <si>
    <t>Строительство нового здания метеорологической станции Нурота в городе Нурота Навоийской области</t>
  </si>
  <si>
    <t>Строительство нового здания метеорологической станции "Учкудук" в городе Учкудук Навоийской области</t>
  </si>
  <si>
    <t>Строительство нового здания метеорологической станции "Зарафшан" в городе Зарафшан Навоийской области</t>
  </si>
  <si>
    <t>Строительство нового здания метеорологической станции "Сангардак" в Сариосийском районе Сурхандарьинской области</t>
  </si>
  <si>
    <t>Строительство новых зданий гидрологической станции Ходжикент и гидрологического поста Худайдатсай в Бостанлыкском районе Ташкентской области</t>
  </si>
  <si>
    <t>Строительство нового здания метеорологической станции "Чорвок" в Бостанлыкском районе Ташкентской области</t>
  </si>
  <si>
    <t>Строительство нового здания снеголавинной станции "Ойгаинг" в Бостанлыкском районе Ташкентской области</t>
  </si>
  <si>
    <t>Строительство нового здания гидрологической станции "Майдантол" в Бостанлыкском районе Ташкентской области</t>
  </si>
  <si>
    <t>Строительство нового здания гидрологической станции "Бекабад" в городе Бекабад Ташкентской области</t>
  </si>
  <si>
    <t>Строительство нового здания лаборатории мониторинга загрязнения воздуха Чирчика в городе Чирчик Ташкентской области</t>
  </si>
  <si>
    <t>Строительство нового здания снеголавинной станции "Амирсай" в Бостанлыкском районе Ташкентской области</t>
  </si>
  <si>
    <t>Строительство нового здания метеорологической станции "Ахангаран" в Ахангаронском районе Ташкентской области</t>
  </si>
  <si>
    <t>Реконструкция 3 постов в Ташкентской области и 4 постов в городе Ташкенте для мониторинга загрязнения окружающей среды</t>
  </si>
  <si>
    <t>Реконструкция 2 постов мониторинга загрязнения окружающей среды в городе Гулистан Сырдарьинской области</t>
  </si>
  <si>
    <t>Реконструкция 2 постов мониторинга загрязнения окружающей среды в городе Андижан Андижанской области</t>
  </si>
  <si>
    <t>Реконструкция 2 постов мониторинга загрязнения окружающей среды в городе Нукус Республики Каракалпакстан</t>
  </si>
  <si>
    <t>Реконструкция 2 постов мониторинга загрязнения окружающей среды в городе Маргилан Ферганской области</t>
  </si>
  <si>
    <t>Кредиторская задолженность (5%)</t>
  </si>
  <si>
    <t>ООО "OYBEK HAMROH"</t>
  </si>
  <si>
    <t>ЧП "SUVOKAVA"</t>
  </si>
  <si>
    <t>ООО "JAVOHIR QURUVCHI TRESTI"</t>
  </si>
  <si>
    <t>ООО "PEGAS STROY SERVIS"</t>
  </si>
  <si>
    <t>ООО "JUMURTOV TEX TA'MIR SERVIS"</t>
  </si>
  <si>
    <t>ООО "TUG'ON TAMIR"</t>
  </si>
  <si>
    <t>ООО "BOBIR-AZAMAT-TEMIR"</t>
  </si>
  <si>
    <t>ООО "SANTEXGAZMONTAJ"</t>
  </si>
  <si>
    <t>ООО "YANGI XONOBOD MAXSUS QURILISH"</t>
  </si>
  <si>
    <t>ООО "23-MEXANIZATSI
YALASHGAN KO'CHMA
KOLONNA"</t>
  </si>
  <si>
    <t>ООО "YUSUFXOS XOJIB"</t>
  </si>
  <si>
    <t>ЧП "BEHZOD KELAJAK NUR"</t>
  </si>
  <si>
    <t>ООО "SARDORBEK KAPITAL QURILISH"</t>
  </si>
  <si>
    <t>ООО "SARIOSIYO SIFAT KAFOLAT"</t>
  </si>
  <si>
    <t>ООО "MEGA STAR INVEST BUILDING"</t>
  </si>
  <si>
    <t>ООО "AZIYA IMORAT"</t>
  </si>
  <si>
    <t>ООО "CHIROY-OBOD-QUVONCH"</t>
  </si>
  <si>
    <t>ООО "ERU ENTERPRISE"</t>
  </si>
  <si>
    <t>ООО "KOMILON ARXQURILISH"</t>
  </si>
  <si>
    <t>ООО "TEMURXON-KOMMUNAL QURILISH"</t>
  </si>
  <si>
    <t>ООО "NAVERAL-KEGEYLI"</t>
  </si>
  <si>
    <t>ООО "BRK GULISTON"</t>
  </si>
  <si>
    <t>ООО "MMJ-BUILDING"</t>
  </si>
  <si>
    <t>ООО "MUKAMMAL XAMKOR QURUVCHI"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</si>
</sst>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\ &quot;сўм&quot;;\-#,##0\ &quot;сўм&quot;"/>
    <numFmt numFmtId="167" formatCode="#,##0\ &quot;сўм&quot;;[Red]\-#,##0\ &quot;сўм&quot;"/>
    <numFmt numFmtId="168" formatCode="#,##0.00\ &quot;сўм&quot;;\-#,##0.00\ &quot;сўм&quot;"/>
    <numFmt numFmtId="169" formatCode="#,##0.00\ &quot;сўм&quot;;[Red]\-#,##0.00\ &quot;сўм&quot;"/>
    <numFmt numFmtId="170" formatCode="_-* #,##0\ &quot;сўм&quot;_-;\-* #,##0\ &quot;сўм&quot;_-;_-* &quot;-&quot;\ &quot;сўм&quot;_-;_-@_-"/>
    <numFmt numFmtId="171" formatCode="_-* #,##0\ _с_ў_м_-;\-* #,##0\ _с_ў_м_-;_-* &quot;-&quot;\ _с_ў_м_-;_-@_-"/>
    <numFmt numFmtId="172" formatCode="_-* #,##0.00\ &quot;сўм&quot;_-;\-* #,##0.00\ &quot;сўм&quot;_-;_-* &quot;-&quot;??\ &quot;сўм&quot;_-;_-@_-"/>
    <numFmt numFmtId="173" formatCode="_-* #,##0.00\ _с_ў_м_-;\-* #,##0.00\ _с_ў_м_-;_-* &quot;-&quot;??\ _с_ў_м_-;_-@_-"/>
    <numFmt numFmtId="174" formatCode="#,##0.0"/>
    <numFmt numFmtId="175" formatCode="0.0"/>
    <numFmt numFmtId="176" formatCode="0.000000"/>
    <numFmt numFmtId="177" formatCode="0.00000"/>
    <numFmt numFmtId="178" formatCode="0.0000"/>
    <numFmt numFmtId="179" formatCode="0.000"/>
    <numFmt numFmtId="180" formatCode="#,##0.00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 Cyr"/>
      <family val="0"/>
    </font>
    <font>
      <sz val="10"/>
      <name val="Times New Roman Cyr"/>
      <family val="0"/>
    </font>
    <font>
      <b/>
      <sz val="1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3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i/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rgb="FF0070C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" fillId="0" borderId="0">
      <alignment/>
      <protection/>
    </xf>
    <xf numFmtId="0" fontId="2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7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33" borderId="0" xfId="0" applyFill="1" applyAlignment="1">
      <alignment/>
    </xf>
    <xf numFmtId="0" fontId="43" fillId="0" borderId="0" xfId="0" applyFont="1" applyAlignment="1">
      <alignment horizontal="center" vertical="center" wrapText="1"/>
    </xf>
    <xf numFmtId="0" fontId="44" fillId="0" borderId="0" xfId="0" applyFont="1" applyAlignment="1">
      <alignment horizontal="center" wrapText="1"/>
    </xf>
    <xf numFmtId="0" fontId="43" fillId="0" borderId="0" xfId="0" applyFont="1" applyAlignment="1">
      <alignment wrapText="1"/>
    </xf>
    <xf numFmtId="0" fontId="44" fillId="0" borderId="0" xfId="0" applyFont="1" applyAlignment="1">
      <alignment horizontal="right" wrapText="1"/>
    </xf>
    <xf numFmtId="0" fontId="45" fillId="0" borderId="0" xfId="0" applyFont="1" applyAlignment="1">
      <alignment/>
    </xf>
    <xf numFmtId="0" fontId="44" fillId="0" borderId="0" xfId="0" applyFont="1" applyBorder="1" applyAlignment="1">
      <alignment horizontal="right" wrapText="1"/>
    </xf>
    <xf numFmtId="0" fontId="5" fillId="33" borderId="10" xfId="53" applyFont="1" applyFill="1" applyBorder="1" applyAlignment="1">
      <alignment horizontal="center" vertical="center" wrapText="1"/>
      <protection/>
    </xf>
    <xf numFmtId="174" fontId="5" fillId="33" borderId="10" xfId="53" applyNumberFormat="1" applyFont="1" applyFill="1" applyBorder="1" applyAlignment="1">
      <alignment horizontal="center" vertical="center" wrapText="1"/>
      <protection/>
    </xf>
    <xf numFmtId="174" fontId="5" fillId="33" borderId="11" xfId="53" applyNumberFormat="1" applyFont="1" applyFill="1" applyBorder="1" applyAlignment="1">
      <alignment horizontal="center" vertical="center" wrapText="1"/>
      <protection/>
    </xf>
    <xf numFmtId="0" fontId="46" fillId="33" borderId="12" xfId="53" applyFont="1" applyFill="1" applyBorder="1" applyAlignment="1">
      <alignment vertical="center" wrapText="1"/>
      <protection/>
    </xf>
    <xf numFmtId="0" fontId="46" fillId="33" borderId="13" xfId="53" applyFont="1" applyFill="1" applyBorder="1" applyAlignment="1">
      <alignment vertical="center" wrapText="1"/>
      <protection/>
    </xf>
    <xf numFmtId="3" fontId="46" fillId="33" borderId="13" xfId="53" applyNumberFormat="1" applyFont="1" applyFill="1" applyBorder="1" applyAlignment="1">
      <alignment horizontal="center" vertical="center" wrapText="1"/>
      <protection/>
    </xf>
    <xf numFmtId="4" fontId="46" fillId="33" borderId="13" xfId="53" applyNumberFormat="1" applyFont="1" applyFill="1" applyBorder="1" applyAlignment="1">
      <alignment horizontal="center" vertical="center" wrapText="1"/>
      <protection/>
    </xf>
    <xf numFmtId="3" fontId="46" fillId="33" borderId="14" xfId="53" applyNumberFormat="1" applyFont="1" applyFill="1" applyBorder="1" applyAlignment="1">
      <alignment horizontal="center" vertical="center" wrapText="1"/>
      <protection/>
    </xf>
    <xf numFmtId="3" fontId="46" fillId="33" borderId="15" xfId="53" applyNumberFormat="1" applyFont="1" applyFill="1" applyBorder="1" applyAlignment="1">
      <alignment horizontal="center" vertical="center" wrapText="1"/>
      <protection/>
    </xf>
    <xf numFmtId="0" fontId="46" fillId="33" borderId="16" xfId="53" applyFont="1" applyFill="1" applyBorder="1" applyAlignment="1">
      <alignment vertical="center" wrapText="1"/>
      <protection/>
    </xf>
    <xf numFmtId="0" fontId="46" fillId="33" borderId="17" xfId="53" applyFont="1" applyFill="1" applyBorder="1" applyAlignment="1">
      <alignment vertical="center" wrapText="1"/>
      <protection/>
    </xf>
    <xf numFmtId="3" fontId="46" fillId="33" borderId="17" xfId="53" applyNumberFormat="1" applyFont="1" applyFill="1" applyBorder="1" applyAlignment="1">
      <alignment horizontal="center" vertical="center" wrapText="1"/>
      <protection/>
    </xf>
    <xf numFmtId="4" fontId="46" fillId="33" borderId="17" xfId="53" applyNumberFormat="1" applyFont="1" applyFill="1" applyBorder="1" applyAlignment="1">
      <alignment horizontal="center" vertical="center" wrapText="1"/>
      <protection/>
    </xf>
    <xf numFmtId="3" fontId="46" fillId="33" borderId="18" xfId="53" applyNumberFormat="1" applyFont="1" applyFill="1" applyBorder="1" applyAlignment="1">
      <alignment horizontal="center" vertical="center" wrapText="1"/>
      <protection/>
    </xf>
    <xf numFmtId="3" fontId="46" fillId="33" borderId="19" xfId="53" applyNumberFormat="1" applyFont="1" applyFill="1" applyBorder="1" applyAlignment="1">
      <alignment horizontal="center" vertical="center" wrapText="1"/>
      <protection/>
    </xf>
    <xf numFmtId="0" fontId="6" fillId="33" borderId="16" xfId="53" applyFont="1" applyFill="1" applyBorder="1" applyAlignment="1">
      <alignment horizontal="center" vertical="center" wrapText="1"/>
      <protection/>
    </xf>
    <xf numFmtId="0" fontId="6" fillId="33" borderId="17" xfId="53" applyFont="1" applyFill="1" applyBorder="1" applyAlignment="1">
      <alignment horizontal="left" vertical="center" wrapText="1"/>
      <protection/>
    </xf>
    <xf numFmtId="3" fontId="6" fillId="33" borderId="17" xfId="0" applyNumberFormat="1" applyFont="1" applyFill="1" applyBorder="1" applyAlignment="1">
      <alignment horizontal="center" vertical="center" wrapText="1"/>
    </xf>
    <xf numFmtId="4" fontId="6" fillId="33" borderId="17" xfId="0" applyNumberFormat="1" applyFont="1" applyFill="1" applyBorder="1" applyAlignment="1">
      <alignment horizontal="center" vertical="center" wrapText="1"/>
    </xf>
    <xf numFmtId="3" fontId="6" fillId="33" borderId="20" xfId="0" applyNumberFormat="1" applyFont="1" applyFill="1" applyBorder="1" applyAlignment="1">
      <alignment horizontal="center" vertical="center" wrapText="1"/>
    </xf>
    <xf numFmtId="1" fontId="46" fillId="33" borderId="17" xfId="53" applyNumberFormat="1" applyFont="1" applyFill="1" applyBorder="1" applyAlignment="1">
      <alignment horizontal="center" vertical="center" wrapText="1"/>
      <protection/>
    </xf>
    <xf numFmtId="2" fontId="46" fillId="33" borderId="17" xfId="53" applyNumberFormat="1" applyFont="1" applyFill="1" applyBorder="1" applyAlignment="1">
      <alignment horizontal="center" vertical="center" wrapText="1"/>
      <protection/>
    </xf>
    <xf numFmtId="3" fontId="46" fillId="33" borderId="20" xfId="53" applyNumberFormat="1" applyFont="1" applyFill="1" applyBorder="1" applyAlignment="1">
      <alignment horizontal="center" vertical="center" wrapText="1"/>
      <protection/>
    </xf>
    <xf numFmtId="2" fontId="6" fillId="33" borderId="17" xfId="0" applyNumberFormat="1" applyFont="1" applyFill="1" applyBorder="1" applyAlignment="1">
      <alignment horizontal="center" vertical="center" wrapText="1"/>
    </xf>
    <xf numFmtId="3" fontId="6" fillId="33" borderId="16" xfId="0" applyNumberFormat="1" applyFont="1" applyFill="1" applyBorder="1" applyAlignment="1">
      <alignment horizontal="center" vertical="center" wrapText="1"/>
    </xf>
    <xf numFmtId="174" fontId="6" fillId="33" borderId="17" xfId="0" applyNumberFormat="1" applyFont="1" applyFill="1" applyBorder="1" applyAlignment="1">
      <alignment horizontal="left" vertical="center" wrapText="1"/>
    </xf>
    <xf numFmtId="0" fontId="45" fillId="33" borderId="21" xfId="0" applyFont="1" applyFill="1" applyBorder="1" applyAlignment="1">
      <alignment/>
    </xf>
    <xf numFmtId="0" fontId="5" fillId="33" borderId="10" xfId="53" applyFont="1" applyFill="1" applyBorder="1" applyAlignment="1">
      <alignment horizontal="left" vertical="center" wrapText="1"/>
      <protection/>
    </xf>
    <xf numFmtId="3" fontId="45" fillId="33" borderId="10" xfId="0" applyNumberFormat="1" applyFont="1" applyFill="1" applyBorder="1" applyAlignment="1">
      <alignment/>
    </xf>
    <xf numFmtId="4" fontId="6" fillId="33" borderId="10" xfId="0" applyNumberFormat="1" applyFont="1" applyFill="1" applyBorder="1" applyAlignment="1">
      <alignment horizontal="center" vertical="center" wrapText="1"/>
    </xf>
    <xf numFmtId="2" fontId="45" fillId="33" borderId="10" xfId="0" applyNumberFormat="1" applyFont="1" applyFill="1" applyBorder="1" applyAlignment="1">
      <alignment/>
    </xf>
    <xf numFmtId="3" fontId="6" fillId="33" borderId="10" xfId="0" applyNumberFormat="1" applyFont="1" applyFill="1" applyBorder="1" applyAlignment="1">
      <alignment horizontal="center" vertical="center" wrapText="1"/>
    </xf>
    <xf numFmtId="3" fontId="6" fillId="33" borderId="22" xfId="0" applyNumberFormat="1" applyFont="1" applyFill="1" applyBorder="1" applyAlignment="1">
      <alignment horizontal="center" vertical="center" wrapText="1"/>
    </xf>
    <xf numFmtId="0" fontId="5" fillId="33" borderId="10" xfId="53" applyFont="1" applyFill="1" applyBorder="1" applyAlignment="1">
      <alignment horizontal="center" vertical="center" wrapText="1"/>
      <protection/>
    </xf>
    <xf numFmtId="174" fontId="5" fillId="33" borderId="10" xfId="53" applyNumberFormat="1" applyFont="1" applyFill="1" applyBorder="1" applyAlignment="1">
      <alignment horizontal="center" vertical="center" wrapText="1"/>
      <protection/>
    </xf>
    <xf numFmtId="0" fontId="44" fillId="0" borderId="0" xfId="0" applyFont="1" applyBorder="1" applyAlignment="1">
      <alignment horizontal="right" wrapText="1"/>
    </xf>
    <xf numFmtId="4" fontId="46" fillId="33" borderId="23" xfId="53" applyNumberFormat="1" applyFont="1" applyFill="1" applyBorder="1" applyAlignment="1">
      <alignment horizontal="center" vertical="center" wrapText="1"/>
      <protection/>
    </xf>
    <xf numFmtId="0" fontId="5" fillId="33" borderId="17" xfId="53" applyFont="1" applyFill="1" applyBorder="1" applyAlignment="1">
      <alignment horizontal="center" vertical="center" wrapText="1"/>
      <protection/>
    </xf>
    <xf numFmtId="0" fontId="5" fillId="33" borderId="10" xfId="53" applyFont="1" applyFill="1" applyBorder="1" applyAlignment="1">
      <alignment horizontal="center" vertical="center" wrapText="1"/>
      <protection/>
    </xf>
    <xf numFmtId="0" fontId="4" fillId="33" borderId="0" xfId="53" applyFont="1" applyFill="1" applyAlignment="1">
      <alignment horizontal="center" vertical="center" wrapText="1"/>
      <protection/>
    </xf>
    <xf numFmtId="0" fontId="5" fillId="33" borderId="24" xfId="53" applyFont="1" applyFill="1" applyBorder="1" applyAlignment="1">
      <alignment horizontal="center" vertical="center" textRotation="90" wrapText="1"/>
      <protection/>
    </xf>
    <xf numFmtId="0" fontId="5" fillId="33" borderId="17" xfId="53" applyFont="1" applyFill="1" applyBorder="1" applyAlignment="1">
      <alignment horizontal="center" vertical="center" textRotation="90" wrapText="1"/>
      <protection/>
    </xf>
    <xf numFmtId="0" fontId="5" fillId="33" borderId="10" xfId="53" applyFont="1" applyFill="1" applyBorder="1" applyAlignment="1">
      <alignment horizontal="center" vertical="center" textRotation="90" wrapText="1"/>
      <protection/>
    </xf>
    <xf numFmtId="174" fontId="5" fillId="33" borderId="17" xfId="53" applyNumberFormat="1" applyFont="1" applyFill="1" applyBorder="1" applyAlignment="1">
      <alignment horizontal="center" vertical="center" wrapText="1"/>
      <protection/>
    </xf>
    <xf numFmtId="174" fontId="5" fillId="33" borderId="10" xfId="53" applyNumberFormat="1" applyFont="1" applyFill="1" applyBorder="1" applyAlignment="1">
      <alignment horizontal="center" vertical="center" wrapText="1"/>
      <protection/>
    </xf>
    <xf numFmtId="0" fontId="5" fillId="33" borderId="24" xfId="53" applyFont="1" applyFill="1" applyBorder="1" applyAlignment="1">
      <alignment horizontal="center" vertical="center" wrapText="1"/>
      <protection/>
    </xf>
    <xf numFmtId="0" fontId="5" fillId="33" borderId="25" xfId="53" applyFont="1" applyFill="1" applyBorder="1" applyAlignment="1">
      <alignment horizontal="center" vertical="center" wrapText="1"/>
      <protection/>
    </xf>
    <xf numFmtId="0" fontId="5" fillId="33" borderId="19" xfId="53" applyFont="1" applyFill="1" applyBorder="1" applyAlignment="1">
      <alignment horizontal="center" vertical="center" wrapText="1"/>
      <protection/>
    </xf>
    <xf numFmtId="0" fontId="5" fillId="33" borderId="26" xfId="53" applyFont="1" applyFill="1" applyBorder="1" applyAlignment="1">
      <alignment horizontal="center" vertical="center" wrapText="1"/>
      <protection/>
    </xf>
    <xf numFmtId="0" fontId="44" fillId="0" borderId="0" xfId="0" applyFont="1" applyBorder="1" applyAlignment="1">
      <alignment horizontal="right" wrapText="1"/>
    </xf>
    <xf numFmtId="0" fontId="5" fillId="33" borderId="27" xfId="53" applyFont="1" applyFill="1" applyBorder="1" applyAlignment="1">
      <alignment horizontal="center" vertical="center" wrapText="1"/>
      <protection/>
    </xf>
    <xf numFmtId="0" fontId="5" fillId="33" borderId="16" xfId="53" applyFont="1" applyFill="1" applyBorder="1" applyAlignment="1">
      <alignment horizontal="center" vertical="center" wrapText="1"/>
      <protection/>
    </xf>
    <xf numFmtId="0" fontId="5" fillId="33" borderId="21" xfId="53" applyFont="1" applyFill="1" applyBorder="1" applyAlignment="1">
      <alignment horizontal="center" vertical="center" wrapText="1"/>
      <protection/>
    </xf>
    <xf numFmtId="0" fontId="5" fillId="33" borderId="28" xfId="53" applyFont="1" applyFill="1" applyBorder="1" applyAlignment="1">
      <alignment horizontal="center" vertical="center" wrapText="1"/>
      <protection/>
    </xf>
    <xf numFmtId="0" fontId="5" fillId="33" borderId="18" xfId="53" applyFont="1" applyFill="1" applyBorder="1" applyAlignment="1">
      <alignment horizontal="center" vertical="center" wrapText="1"/>
      <protection/>
    </xf>
    <xf numFmtId="0" fontId="5" fillId="33" borderId="29" xfId="53" applyFont="1" applyFill="1" applyBorder="1" applyAlignment="1">
      <alignment horizontal="center" vertical="center" textRotation="90" wrapText="1"/>
      <protection/>
    </xf>
    <xf numFmtId="0" fontId="5" fillId="33" borderId="30" xfId="53" applyFont="1" applyFill="1" applyBorder="1" applyAlignment="1">
      <alignment horizontal="center" vertical="center" textRotation="90" wrapText="1"/>
      <protection/>
    </xf>
    <xf numFmtId="0" fontId="5" fillId="33" borderId="31" xfId="53" applyFont="1" applyFill="1" applyBorder="1" applyAlignment="1">
      <alignment horizontal="center" vertical="center" textRotation="90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 2 2" xfId="52"/>
    <cellStyle name="Обычный 2 4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1"/>
  <sheetViews>
    <sheetView view="pageBreakPreview" zoomScale="85" zoomScaleSheetLayoutView="85" zoomScalePageLayoutView="0" workbookViewId="0" topLeftCell="A1">
      <selection activeCell="K3" sqref="K3:K6"/>
    </sheetView>
  </sheetViews>
  <sheetFormatPr defaultColWidth="9.140625" defaultRowHeight="15"/>
  <cols>
    <col min="1" max="1" width="5.140625" style="0" bestFit="1" customWidth="1"/>
    <col min="2" max="2" width="53.7109375" style="0" customWidth="1"/>
    <col min="3" max="3" width="13.7109375" style="0" customWidth="1"/>
    <col min="4" max="4" width="15.00390625" style="0" customWidth="1"/>
    <col min="5" max="5" width="14.57421875" style="0" customWidth="1"/>
    <col min="6" max="6" width="15.421875" style="0" customWidth="1"/>
    <col min="7" max="10" width="14.28125" style="0" customWidth="1"/>
    <col min="11" max="11" width="13.421875" style="0" customWidth="1"/>
    <col min="12" max="12" width="15.140625" style="0" customWidth="1"/>
    <col min="13" max="13" width="14.28125" style="0" customWidth="1"/>
    <col min="14" max="14" width="19.57421875" style="0" customWidth="1"/>
    <col min="15" max="15" width="14.28125" style="0" customWidth="1"/>
    <col min="16" max="16" width="25.28125" style="1" customWidth="1"/>
  </cols>
  <sheetData>
    <row r="1" spans="1:16" ht="54" customHeight="1">
      <c r="A1" s="48" t="s">
        <v>72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</row>
    <row r="2" spans="1:16" ht="19.5" thickBot="1">
      <c r="A2" s="3"/>
      <c r="B2" s="4"/>
      <c r="C2" s="3"/>
      <c r="D2" s="5"/>
      <c r="E2" s="5"/>
      <c r="F2" s="5"/>
      <c r="G2" s="5"/>
      <c r="H2" s="5"/>
      <c r="I2" s="5"/>
      <c r="J2" s="6"/>
      <c r="K2" s="6"/>
      <c r="L2" s="7"/>
      <c r="M2" s="6"/>
      <c r="N2" s="58"/>
      <c r="O2" s="58"/>
      <c r="P2" s="8" t="s">
        <v>0</v>
      </c>
    </row>
    <row r="3" spans="1:16" ht="18.75" customHeight="1">
      <c r="A3" s="59" t="s">
        <v>1</v>
      </c>
      <c r="B3" s="54" t="s">
        <v>96</v>
      </c>
      <c r="C3" s="54" t="s">
        <v>73</v>
      </c>
      <c r="D3" s="54"/>
      <c r="E3" s="54" t="s">
        <v>2</v>
      </c>
      <c r="F3" s="54"/>
      <c r="G3" s="54"/>
      <c r="H3" s="54"/>
      <c r="I3" s="54"/>
      <c r="J3" s="49" t="s">
        <v>3</v>
      </c>
      <c r="K3" s="54" t="s">
        <v>4</v>
      </c>
      <c r="L3" s="54" t="s">
        <v>5</v>
      </c>
      <c r="M3" s="54"/>
      <c r="N3" s="54"/>
      <c r="O3" s="62"/>
      <c r="P3" s="55" t="s">
        <v>46</v>
      </c>
    </row>
    <row r="4" spans="1:16" ht="18.75">
      <c r="A4" s="60"/>
      <c r="B4" s="46"/>
      <c r="C4" s="46"/>
      <c r="D4" s="46"/>
      <c r="E4" s="46" t="s">
        <v>74</v>
      </c>
      <c r="F4" s="46"/>
      <c r="G4" s="46" t="s">
        <v>75</v>
      </c>
      <c r="H4" s="46"/>
      <c r="I4" s="46" t="s">
        <v>76</v>
      </c>
      <c r="J4" s="50"/>
      <c r="K4" s="46"/>
      <c r="L4" s="46"/>
      <c r="M4" s="46"/>
      <c r="N4" s="46"/>
      <c r="O4" s="63"/>
      <c r="P4" s="56"/>
    </row>
    <row r="5" spans="1:16" ht="19.5" customHeight="1">
      <c r="A5" s="60"/>
      <c r="B5" s="46"/>
      <c r="C5" s="46" t="s">
        <v>6</v>
      </c>
      <c r="D5" s="46" t="s">
        <v>7</v>
      </c>
      <c r="E5" s="46" t="s">
        <v>6</v>
      </c>
      <c r="F5" s="52" t="s">
        <v>7</v>
      </c>
      <c r="G5" s="46" t="s">
        <v>6</v>
      </c>
      <c r="H5" s="52" t="s">
        <v>7</v>
      </c>
      <c r="I5" s="46"/>
      <c r="J5" s="50"/>
      <c r="K5" s="46"/>
      <c r="L5" s="46"/>
      <c r="M5" s="46"/>
      <c r="N5" s="46"/>
      <c r="O5" s="63"/>
      <c r="P5" s="56"/>
    </row>
    <row r="6" spans="1:16" ht="75.75" thickBot="1">
      <c r="A6" s="61"/>
      <c r="B6" s="47"/>
      <c r="C6" s="47"/>
      <c r="D6" s="47"/>
      <c r="E6" s="47"/>
      <c r="F6" s="53"/>
      <c r="G6" s="47"/>
      <c r="H6" s="53"/>
      <c r="I6" s="47"/>
      <c r="J6" s="51"/>
      <c r="K6" s="47"/>
      <c r="L6" s="9" t="s">
        <v>8</v>
      </c>
      <c r="M6" s="10" t="s">
        <v>9</v>
      </c>
      <c r="N6" s="9" t="s">
        <v>10</v>
      </c>
      <c r="O6" s="11" t="s">
        <v>9</v>
      </c>
      <c r="P6" s="57"/>
    </row>
    <row r="7" spans="1:16" ht="18.75">
      <c r="A7" s="12"/>
      <c r="B7" s="13" t="s">
        <v>11</v>
      </c>
      <c r="C7" s="14">
        <f aca="true" t="shared" si="0" ref="C7:L7">+C8+C12</f>
        <v>31</v>
      </c>
      <c r="D7" s="15">
        <f t="shared" si="0"/>
        <v>11000.000100000001</v>
      </c>
      <c r="E7" s="14">
        <f t="shared" si="0"/>
        <v>3</v>
      </c>
      <c r="F7" s="15">
        <f t="shared" si="0"/>
        <v>1639.3222284499998</v>
      </c>
      <c r="G7" s="14">
        <f t="shared" si="0"/>
        <v>28</v>
      </c>
      <c r="H7" s="15">
        <f t="shared" si="0"/>
        <v>8638.860904060002</v>
      </c>
      <c r="I7" s="14">
        <f t="shared" si="0"/>
        <v>31</v>
      </c>
      <c r="J7" s="14">
        <f t="shared" si="0"/>
        <v>31</v>
      </c>
      <c r="K7" s="14">
        <f t="shared" si="0"/>
        <v>2</v>
      </c>
      <c r="L7" s="15">
        <f t="shared" si="0"/>
        <v>5570.63468397</v>
      </c>
      <c r="M7" s="16">
        <f>+L7/D7*100</f>
        <v>50.64213303025333</v>
      </c>
      <c r="N7" s="15">
        <f>+N8+N12</f>
        <v>5327.413872279999</v>
      </c>
      <c r="O7" s="17">
        <f aca="true" t="shared" si="1" ref="O7:O12">+N7/D7*100</f>
        <v>48.4310347622633</v>
      </c>
      <c r="P7" s="16"/>
    </row>
    <row r="8" spans="1:16" s="1" customFormat="1" ht="18.75">
      <c r="A8" s="18"/>
      <c r="B8" s="19" t="s">
        <v>43</v>
      </c>
      <c r="C8" s="20">
        <f>+C9+C10+C11</f>
        <v>3</v>
      </c>
      <c r="D8" s="21">
        <f>+D9+D10+D11</f>
        <v>1639.3222284499998</v>
      </c>
      <c r="E8" s="20">
        <f>+E9+E10+E11</f>
        <v>3</v>
      </c>
      <c r="F8" s="21">
        <f>+F9+F10+F11</f>
        <v>1639.3222284499998</v>
      </c>
      <c r="G8" s="20"/>
      <c r="H8" s="20"/>
      <c r="I8" s="20">
        <f>+I9+I10+I11</f>
        <v>3</v>
      </c>
      <c r="J8" s="20">
        <f>+J9+J10+J11</f>
        <v>3</v>
      </c>
      <c r="K8" s="20">
        <f>+K9+K10+K11</f>
        <v>2</v>
      </c>
      <c r="L8" s="21">
        <f>+L9+L10+L11</f>
        <v>1529.72022329</v>
      </c>
      <c r="M8" s="20">
        <f>+L8/F8*100</f>
        <v>93.31418782360866</v>
      </c>
      <c r="N8" s="21">
        <f>+N9+N10+N11</f>
        <v>1758.340726</v>
      </c>
      <c r="O8" s="22">
        <f t="shared" si="1"/>
        <v>107.26022593267301</v>
      </c>
      <c r="P8" s="23"/>
    </row>
    <row r="9" spans="1:16" s="2" customFormat="1" ht="56.25">
      <c r="A9" s="24">
        <v>1</v>
      </c>
      <c r="B9" s="25" t="s">
        <v>12</v>
      </c>
      <c r="C9" s="26">
        <v>1</v>
      </c>
      <c r="D9" s="27">
        <v>590.232762</v>
      </c>
      <c r="E9" s="26">
        <v>1</v>
      </c>
      <c r="F9" s="27">
        <v>590.232762</v>
      </c>
      <c r="G9" s="26"/>
      <c r="H9" s="27"/>
      <c r="I9" s="26">
        <v>1</v>
      </c>
      <c r="J9" s="26">
        <v>1</v>
      </c>
      <c r="K9" s="26">
        <v>1</v>
      </c>
      <c r="L9" s="27">
        <f>506.29535865+60.68964135+0.39</f>
        <v>567.375</v>
      </c>
      <c r="M9" s="26">
        <f>+L9/D9*100</f>
        <v>96.12733086476824</v>
      </c>
      <c r="N9" s="27">
        <v>618.285482</v>
      </c>
      <c r="O9" s="26">
        <f t="shared" si="1"/>
        <v>104.75282325991928</v>
      </c>
      <c r="P9" s="28" t="s">
        <v>47</v>
      </c>
    </row>
    <row r="10" spans="1:16" s="2" customFormat="1" ht="75">
      <c r="A10" s="24">
        <v>2</v>
      </c>
      <c r="B10" s="25" t="s">
        <v>13</v>
      </c>
      <c r="C10" s="26">
        <v>1</v>
      </c>
      <c r="D10" s="27">
        <v>474.312077</v>
      </c>
      <c r="E10" s="26">
        <v>1</v>
      </c>
      <c r="F10" s="27">
        <v>474.312077</v>
      </c>
      <c r="G10" s="26"/>
      <c r="H10" s="27"/>
      <c r="I10" s="26">
        <v>1</v>
      </c>
      <c r="J10" s="26">
        <v>1</v>
      </c>
      <c r="K10" s="26">
        <v>1</v>
      </c>
      <c r="L10" s="27">
        <v>437.16309799</v>
      </c>
      <c r="M10" s="26">
        <f aca="true" t="shared" si="2" ref="M10:M41">+L10/D10*100</f>
        <v>92.1678192878905</v>
      </c>
      <c r="N10" s="27">
        <v>527.938458</v>
      </c>
      <c r="O10" s="26">
        <f t="shared" si="1"/>
        <v>111.30613863749457</v>
      </c>
      <c r="P10" s="28" t="s">
        <v>48</v>
      </c>
    </row>
    <row r="11" spans="1:16" s="2" customFormat="1" ht="56.25">
      <c r="A11" s="24">
        <v>3</v>
      </c>
      <c r="B11" s="25" t="s">
        <v>14</v>
      </c>
      <c r="C11" s="26">
        <v>1</v>
      </c>
      <c r="D11" s="27">
        <v>574.77738945</v>
      </c>
      <c r="E11" s="26">
        <v>1</v>
      </c>
      <c r="F11" s="27">
        <v>574.77738945</v>
      </c>
      <c r="G11" s="26"/>
      <c r="H11" s="27"/>
      <c r="I11" s="26">
        <v>1</v>
      </c>
      <c r="J11" s="26">
        <v>1</v>
      </c>
      <c r="K11" s="26"/>
      <c r="L11" s="27">
        <v>525.1821253</v>
      </c>
      <c r="M11" s="26">
        <f t="shared" si="2"/>
        <v>91.37139611607596</v>
      </c>
      <c r="N11" s="27">
        <v>612.1167859999999</v>
      </c>
      <c r="O11" s="26">
        <f t="shared" si="1"/>
        <v>106.49632313924695</v>
      </c>
      <c r="P11" s="28" t="s">
        <v>49</v>
      </c>
    </row>
    <row r="12" spans="1:16" s="2" customFormat="1" ht="18.75">
      <c r="A12" s="24"/>
      <c r="B12" s="19" t="s">
        <v>44</v>
      </c>
      <c r="C12" s="29">
        <f aca="true" t="shared" si="3" ref="C12:J12">+C13+C14+C15+C16+C17+C18+C19+C20+C21+C22+C23+C24+C25+C26+C27+C28+C29+C30+C31+C32+C33+C34+C35+C36+C37+C38+C39+C40+C41</f>
        <v>28</v>
      </c>
      <c r="D12" s="30">
        <f t="shared" si="3"/>
        <v>9360.677871550002</v>
      </c>
      <c r="E12" s="30"/>
      <c r="F12" s="30"/>
      <c r="G12" s="29">
        <f t="shared" si="3"/>
        <v>28</v>
      </c>
      <c r="H12" s="30">
        <f t="shared" si="3"/>
        <v>8638.860904060002</v>
      </c>
      <c r="I12" s="29">
        <f t="shared" si="3"/>
        <v>28</v>
      </c>
      <c r="J12" s="29">
        <f t="shared" si="3"/>
        <v>28</v>
      </c>
      <c r="K12" s="29"/>
      <c r="L12" s="30">
        <f>+L13+L14+L15+L16+L17+L18+L19+L20+L21+L22+L23+L24+L25+L26+L27+L28+L29+L30+L31+L32+L33+L34+L35+L36+L37+L38+L39+L40+L41</f>
        <v>4040.91446068</v>
      </c>
      <c r="M12" s="20">
        <f t="shared" si="2"/>
        <v>43.169036645963324</v>
      </c>
      <c r="N12" s="30">
        <f>+N13+N14+N15+N16+N17+N18+N19+N20+N21+N22+N23+N24+N25+N26+N27+N28+N29+N30+N31+N32+N33+N34+N35+N36+N37+N38+N39+N40+N41</f>
        <v>3569.073146279999</v>
      </c>
      <c r="O12" s="20">
        <f t="shared" si="1"/>
        <v>38.12836201881829</v>
      </c>
      <c r="P12" s="31"/>
    </row>
    <row r="13" spans="1:16" s="2" customFormat="1" ht="56.25">
      <c r="A13" s="24">
        <v>4</v>
      </c>
      <c r="B13" s="25" t="s">
        <v>15</v>
      </c>
      <c r="C13" s="26">
        <v>1</v>
      </c>
      <c r="D13" s="27">
        <v>345.84383805</v>
      </c>
      <c r="E13" s="32"/>
      <c r="F13" s="32"/>
      <c r="G13" s="26">
        <v>1</v>
      </c>
      <c r="H13" s="27">
        <v>345.84383805</v>
      </c>
      <c r="I13" s="26">
        <v>1</v>
      </c>
      <c r="J13" s="26">
        <v>1</v>
      </c>
      <c r="K13" s="32"/>
      <c r="L13" s="32">
        <f>115.6821857+156.0493143+0.530007</f>
        <v>272.261507</v>
      </c>
      <c r="M13" s="26">
        <f t="shared" si="2"/>
        <v>78.72382764866208</v>
      </c>
      <c r="N13" s="32">
        <v>284.881281</v>
      </c>
      <c r="O13" s="26">
        <f aca="true" t="shared" si="4" ref="O13:O41">+N13/D13*100</f>
        <v>82.37280808768193</v>
      </c>
      <c r="P13" s="28" t="s">
        <v>50</v>
      </c>
    </row>
    <row r="14" spans="1:16" s="2" customFormat="1" ht="56.25">
      <c r="A14" s="24">
        <v>5</v>
      </c>
      <c r="B14" s="25" t="s">
        <v>16</v>
      </c>
      <c r="C14" s="26">
        <v>1</v>
      </c>
      <c r="D14" s="27">
        <v>219.72926989999996</v>
      </c>
      <c r="E14" s="32"/>
      <c r="F14" s="32"/>
      <c r="G14" s="26">
        <v>1</v>
      </c>
      <c r="H14" s="27">
        <v>219.72926989999996</v>
      </c>
      <c r="I14" s="26">
        <v>1</v>
      </c>
      <c r="J14" s="26">
        <v>1</v>
      </c>
      <c r="K14" s="32"/>
      <c r="L14" s="27">
        <f>76.0045326+0.311656</f>
        <v>76.3161886</v>
      </c>
      <c r="M14" s="26">
        <f t="shared" si="2"/>
        <v>34.73191743400046</v>
      </c>
      <c r="N14" s="32">
        <v>14.191156</v>
      </c>
      <c r="O14" s="26">
        <f t="shared" si="4"/>
        <v>6.458473195882586</v>
      </c>
      <c r="P14" s="28" t="s">
        <v>51</v>
      </c>
    </row>
    <row r="15" spans="1:16" s="2" customFormat="1" ht="56.25">
      <c r="A15" s="24">
        <v>6</v>
      </c>
      <c r="B15" s="25" t="s">
        <v>17</v>
      </c>
      <c r="C15" s="26">
        <v>1</v>
      </c>
      <c r="D15" s="27">
        <v>219.72926989999996</v>
      </c>
      <c r="E15" s="32"/>
      <c r="F15" s="32"/>
      <c r="G15" s="26">
        <v>1</v>
      </c>
      <c r="H15" s="27">
        <v>219.72926989999996</v>
      </c>
      <c r="I15" s="26">
        <v>1</v>
      </c>
      <c r="J15" s="26">
        <v>1</v>
      </c>
      <c r="K15" s="32"/>
      <c r="L15" s="27">
        <f>76.97320387+103.8749674+0.311656</f>
        <v>181.15982727000002</v>
      </c>
      <c r="M15" s="26">
        <f t="shared" si="2"/>
        <v>82.44683439418284</v>
      </c>
      <c r="N15" s="32">
        <v>222.24326926999998</v>
      </c>
      <c r="O15" s="26">
        <f t="shared" si="4"/>
        <v>101.14413494895066</v>
      </c>
      <c r="P15" s="28" t="s">
        <v>52</v>
      </c>
    </row>
    <row r="16" spans="1:16" s="2" customFormat="1" ht="56.25">
      <c r="A16" s="24">
        <v>7</v>
      </c>
      <c r="B16" s="25" t="s">
        <v>18</v>
      </c>
      <c r="C16" s="26">
        <v>1</v>
      </c>
      <c r="D16" s="27">
        <v>323.74651524</v>
      </c>
      <c r="E16" s="32"/>
      <c r="F16" s="32"/>
      <c r="G16" s="26">
        <v>1</v>
      </c>
      <c r="H16" s="27">
        <v>323.74651524</v>
      </c>
      <c r="I16" s="26">
        <v>1</v>
      </c>
      <c r="J16" s="26">
        <v>1</v>
      </c>
      <c r="K16" s="32"/>
      <c r="L16" s="27">
        <v>56.267626140000004</v>
      </c>
      <c r="M16" s="26">
        <f t="shared" si="2"/>
        <v>17.380148817443686</v>
      </c>
      <c r="N16" s="32">
        <v>8.78133426</v>
      </c>
      <c r="O16" s="26">
        <f t="shared" si="4"/>
        <v>2.7124104342838145</v>
      </c>
      <c r="P16" s="28" t="s">
        <v>53</v>
      </c>
    </row>
    <row r="17" spans="1:16" s="2" customFormat="1" ht="56.25">
      <c r="A17" s="24">
        <v>8</v>
      </c>
      <c r="B17" s="25" t="s">
        <v>19</v>
      </c>
      <c r="C17" s="26">
        <v>1</v>
      </c>
      <c r="D17" s="27">
        <v>314.0510554</v>
      </c>
      <c r="E17" s="32"/>
      <c r="F17" s="32"/>
      <c r="G17" s="26">
        <v>1</v>
      </c>
      <c r="H17" s="27">
        <v>314.0510554</v>
      </c>
      <c r="I17" s="26">
        <v>1</v>
      </c>
      <c r="J17" s="26">
        <v>1</v>
      </c>
      <c r="K17" s="32"/>
      <c r="L17" s="27">
        <f>109.3983596+106.0891404</f>
        <v>215.4875</v>
      </c>
      <c r="M17" s="26">
        <f t="shared" si="2"/>
        <v>68.6154357053627</v>
      </c>
      <c r="N17" s="32">
        <v>323.857032</v>
      </c>
      <c r="O17" s="26">
        <f t="shared" si="4"/>
        <v>103.12241478937567</v>
      </c>
      <c r="P17" s="28" t="s">
        <v>54</v>
      </c>
    </row>
    <row r="18" spans="1:16" s="2" customFormat="1" ht="56.25">
      <c r="A18" s="24">
        <v>9</v>
      </c>
      <c r="B18" s="25" t="s">
        <v>20</v>
      </c>
      <c r="C18" s="26">
        <v>1</v>
      </c>
      <c r="D18" s="27">
        <v>322.5484774</v>
      </c>
      <c r="E18" s="32"/>
      <c r="F18" s="32"/>
      <c r="G18" s="26">
        <v>1</v>
      </c>
      <c r="H18" s="27">
        <v>322.5484774</v>
      </c>
      <c r="I18" s="26">
        <v>1</v>
      </c>
      <c r="J18" s="26">
        <v>1</v>
      </c>
      <c r="K18" s="32"/>
      <c r="L18" s="27">
        <v>16.837501</v>
      </c>
      <c r="M18" s="26">
        <f t="shared" si="2"/>
        <v>5.220145863258693</v>
      </c>
      <c r="N18" s="32">
        <v>16.837501</v>
      </c>
      <c r="O18" s="26">
        <f t="shared" si="4"/>
        <v>5.220145863258693</v>
      </c>
      <c r="P18" s="28" t="s">
        <v>55</v>
      </c>
    </row>
    <row r="19" spans="1:16" s="2" customFormat="1" ht="56.25">
      <c r="A19" s="24">
        <v>10</v>
      </c>
      <c r="B19" s="25" t="s">
        <v>21</v>
      </c>
      <c r="C19" s="26">
        <v>1</v>
      </c>
      <c r="D19" s="27">
        <v>338.4372008</v>
      </c>
      <c r="E19" s="32"/>
      <c r="F19" s="32"/>
      <c r="G19" s="26">
        <v>1</v>
      </c>
      <c r="H19" s="27">
        <v>338.4372008</v>
      </c>
      <c r="I19" s="26">
        <v>1</v>
      </c>
      <c r="J19" s="26">
        <v>1</v>
      </c>
      <c r="K19" s="32"/>
      <c r="L19" s="27">
        <f>111.0957232+78.1002768</f>
        <v>189.196</v>
      </c>
      <c r="M19" s="26">
        <f t="shared" si="2"/>
        <v>55.902837971942</v>
      </c>
      <c r="N19" s="32">
        <v>131.638216</v>
      </c>
      <c r="O19" s="26">
        <f t="shared" si="4"/>
        <v>38.895906150042826</v>
      </c>
      <c r="P19" s="28" t="s">
        <v>56</v>
      </c>
    </row>
    <row r="20" spans="1:16" s="2" customFormat="1" ht="75">
      <c r="A20" s="24">
        <v>11</v>
      </c>
      <c r="B20" s="25" t="s">
        <v>22</v>
      </c>
      <c r="C20" s="26">
        <v>1</v>
      </c>
      <c r="D20" s="27">
        <v>462.27218109999995</v>
      </c>
      <c r="E20" s="32"/>
      <c r="F20" s="32"/>
      <c r="G20" s="26">
        <v>1</v>
      </c>
      <c r="H20" s="27">
        <v>462.27218109999995</v>
      </c>
      <c r="I20" s="26">
        <v>1</v>
      </c>
      <c r="J20" s="26">
        <v>1</v>
      </c>
      <c r="K20" s="32"/>
      <c r="L20" s="27">
        <v>149.2757404</v>
      </c>
      <c r="M20" s="26">
        <f t="shared" si="2"/>
        <v>32.291742073855886</v>
      </c>
      <c r="N20" s="32">
        <v>267.77128100000004</v>
      </c>
      <c r="O20" s="26">
        <f t="shared" si="4"/>
        <v>57.92502597989453</v>
      </c>
      <c r="P20" s="28" t="s">
        <v>57</v>
      </c>
    </row>
    <row r="21" spans="1:16" s="2" customFormat="1" ht="56.25">
      <c r="A21" s="24">
        <v>12</v>
      </c>
      <c r="B21" s="25" t="s">
        <v>23</v>
      </c>
      <c r="C21" s="26">
        <v>1</v>
      </c>
      <c r="D21" s="27">
        <v>473.40394194999993</v>
      </c>
      <c r="E21" s="32"/>
      <c r="F21" s="32"/>
      <c r="G21" s="26">
        <v>1</v>
      </c>
      <c r="H21" s="27">
        <v>473.40394194999993</v>
      </c>
      <c r="I21" s="26">
        <v>1</v>
      </c>
      <c r="J21" s="26">
        <v>1</v>
      </c>
      <c r="K21" s="32"/>
      <c r="L21" s="27">
        <f>155.0915253+145.02422675</f>
        <v>300.11575204999997</v>
      </c>
      <c r="M21" s="26">
        <f t="shared" si="2"/>
        <v>63.3952794760838</v>
      </c>
      <c r="N21" s="32">
        <v>236.28868599999998</v>
      </c>
      <c r="O21" s="26">
        <f t="shared" si="4"/>
        <v>49.91269929580696</v>
      </c>
      <c r="P21" s="28" t="s">
        <v>56</v>
      </c>
    </row>
    <row r="22" spans="1:16" s="2" customFormat="1" ht="56.25">
      <c r="A22" s="24">
        <v>13</v>
      </c>
      <c r="B22" s="25" t="s">
        <v>24</v>
      </c>
      <c r="C22" s="26">
        <v>1</v>
      </c>
      <c r="D22" s="27">
        <v>327.5939305</v>
      </c>
      <c r="E22" s="32"/>
      <c r="F22" s="32"/>
      <c r="G22" s="26">
        <v>1</v>
      </c>
      <c r="H22" s="27">
        <v>327.5939305</v>
      </c>
      <c r="I22" s="26">
        <v>1</v>
      </c>
      <c r="J22" s="26">
        <v>1</v>
      </c>
      <c r="K22" s="32"/>
      <c r="L22" s="27">
        <v>97.919057</v>
      </c>
      <c r="M22" s="26">
        <f t="shared" si="2"/>
        <v>29.89037582306489</v>
      </c>
      <c r="N22" s="32">
        <v>1.7315</v>
      </c>
      <c r="O22" s="26">
        <f t="shared" si="4"/>
        <v>0.5285506960880645</v>
      </c>
      <c r="P22" s="28" t="s">
        <v>58</v>
      </c>
    </row>
    <row r="23" spans="1:16" s="2" customFormat="1" ht="56.25">
      <c r="A23" s="24">
        <v>14</v>
      </c>
      <c r="B23" s="25" t="s">
        <v>25</v>
      </c>
      <c r="C23" s="26">
        <v>1</v>
      </c>
      <c r="D23" s="27">
        <v>351.2756415075</v>
      </c>
      <c r="E23" s="32"/>
      <c r="F23" s="32"/>
      <c r="G23" s="26">
        <v>1</v>
      </c>
      <c r="H23" s="27">
        <v>351.2756415075</v>
      </c>
      <c r="I23" s="26">
        <v>1</v>
      </c>
      <c r="J23" s="26">
        <v>1</v>
      </c>
      <c r="K23" s="32"/>
      <c r="L23" s="27">
        <f>116.587937+106.33400794</f>
        <v>222.92194494</v>
      </c>
      <c r="M23" s="26">
        <f t="shared" si="2"/>
        <v>63.4606897259742</v>
      </c>
      <c r="N23" s="32">
        <v>220.457543</v>
      </c>
      <c r="O23" s="26">
        <f t="shared" si="4"/>
        <v>62.75913184697524</v>
      </c>
      <c r="P23" s="28" t="s">
        <v>59</v>
      </c>
    </row>
    <row r="24" spans="1:16" s="2" customFormat="1" ht="56.25">
      <c r="A24" s="24">
        <v>15</v>
      </c>
      <c r="B24" s="25" t="s">
        <v>26</v>
      </c>
      <c r="C24" s="26">
        <v>1</v>
      </c>
      <c r="D24" s="27">
        <v>359.45890155</v>
      </c>
      <c r="E24" s="32"/>
      <c r="F24" s="32"/>
      <c r="G24" s="26">
        <v>1</v>
      </c>
      <c r="H24" s="27">
        <v>359.45890155</v>
      </c>
      <c r="I24" s="26">
        <v>1</v>
      </c>
      <c r="J24" s="26">
        <v>1</v>
      </c>
      <c r="K24" s="32"/>
      <c r="L24" s="27">
        <f>125.1392007+105.7499153</f>
        <v>230.889116</v>
      </c>
      <c r="M24" s="26">
        <f t="shared" si="2"/>
        <v>64.23241015993696</v>
      </c>
      <c r="N24" s="32">
        <v>232.137637</v>
      </c>
      <c r="O24" s="26">
        <f t="shared" si="4"/>
        <v>64.57974360880033</v>
      </c>
      <c r="P24" s="28" t="s">
        <v>60</v>
      </c>
    </row>
    <row r="25" spans="1:16" s="2" customFormat="1" ht="56.25">
      <c r="A25" s="24">
        <v>16</v>
      </c>
      <c r="B25" s="25" t="s">
        <v>27</v>
      </c>
      <c r="C25" s="26">
        <v>1</v>
      </c>
      <c r="D25" s="27">
        <v>362.2488836</v>
      </c>
      <c r="E25" s="32"/>
      <c r="F25" s="32"/>
      <c r="G25" s="26">
        <v>1</v>
      </c>
      <c r="H25" s="27">
        <v>362.2488836</v>
      </c>
      <c r="I25" s="26">
        <v>1</v>
      </c>
      <c r="J25" s="26">
        <v>1</v>
      </c>
      <c r="K25" s="32"/>
      <c r="L25" s="27">
        <f>126.0257194+106.4343868</f>
        <v>232.46010619999998</v>
      </c>
      <c r="M25" s="26">
        <f t="shared" si="2"/>
        <v>64.17137960228622</v>
      </c>
      <c r="N25" s="32">
        <v>227.46311500000002</v>
      </c>
      <c r="O25" s="26">
        <f t="shared" si="4"/>
        <v>62.791943687856275</v>
      </c>
      <c r="P25" s="28" t="s">
        <v>59</v>
      </c>
    </row>
    <row r="26" spans="1:16" s="2" customFormat="1" ht="56.25">
      <c r="A26" s="24">
        <v>17</v>
      </c>
      <c r="B26" s="25" t="s">
        <v>28</v>
      </c>
      <c r="C26" s="26">
        <v>1</v>
      </c>
      <c r="D26" s="27">
        <v>528.00047769</v>
      </c>
      <c r="E26" s="32"/>
      <c r="F26" s="32"/>
      <c r="G26" s="26">
        <v>1</v>
      </c>
      <c r="H26" s="27">
        <v>528.00047769</v>
      </c>
      <c r="I26" s="26">
        <v>1</v>
      </c>
      <c r="J26" s="26">
        <v>1</v>
      </c>
      <c r="K26" s="32"/>
      <c r="L26" s="32">
        <f>17.04990915+79.73691753</f>
        <v>96.78682668</v>
      </c>
      <c r="M26" s="26">
        <f t="shared" si="2"/>
        <v>18.330821802177525</v>
      </c>
      <c r="N26" s="32">
        <v>17.04990915</v>
      </c>
      <c r="O26" s="26">
        <f t="shared" si="4"/>
        <v>3.229146538767026</v>
      </c>
      <c r="P26" s="28" t="s">
        <v>61</v>
      </c>
    </row>
    <row r="27" spans="1:16" s="2" customFormat="1" ht="75">
      <c r="A27" s="24">
        <v>18</v>
      </c>
      <c r="B27" s="25" t="s">
        <v>29</v>
      </c>
      <c r="C27" s="26">
        <v>1</v>
      </c>
      <c r="D27" s="27">
        <v>281.07096305000005</v>
      </c>
      <c r="E27" s="32"/>
      <c r="F27" s="32"/>
      <c r="G27" s="26">
        <v>1</v>
      </c>
      <c r="H27" s="27">
        <v>281.07096305000005</v>
      </c>
      <c r="I27" s="26">
        <v>1</v>
      </c>
      <c r="J27" s="26">
        <v>1</v>
      </c>
      <c r="K27" s="32"/>
      <c r="L27" s="32">
        <v>89.7539357</v>
      </c>
      <c r="M27" s="26">
        <f t="shared" si="2"/>
        <v>31.93283814380839</v>
      </c>
      <c r="N27" s="32">
        <v>8.921</v>
      </c>
      <c r="O27" s="26">
        <f t="shared" si="4"/>
        <v>3.1739315592030874</v>
      </c>
      <c r="P27" s="28" t="s">
        <v>62</v>
      </c>
    </row>
    <row r="28" spans="1:16" s="2" customFormat="1" ht="56.25">
      <c r="A28" s="24">
        <v>19</v>
      </c>
      <c r="B28" s="25" t="s">
        <v>30</v>
      </c>
      <c r="C28" s="26">
        <v>1</v>
      </c>
      <c r="D28" s="27">
        <v>270.033763</v>
      </c>
      <c r="E28" s="32"/>
      <c r="F28" s="32"/>
      <c r="G28" s="26">
        <v>1</v>
      </c>
      <c r="H28" s="27">
        <v>270.033763</v>
      </c>
      <c r="I28" s="26">
        <v>1</v>
      </c>
      <c r="J28" s="26">
        <v>1</v>
      </c>
      <c r="K28" s="32"/>
      <c r="L28" s="27">
        <v>95.909262</v>
      </c>
      <c r="M28" s="26">
        <f t="shared" si="2"/>
        <v>35.51750749035038</v>
      </c>
      <c r="N28" s="32">
        <v>139.412044</v>
      </c>
      <c r="O28" s="26">
        <f t="shared" si="4"/>
        <v>51.62763443029159</v>
      </c>
      <c r="P28" s="28" t="s">
        <v>62</v>
      </c>
    </row>
    <row r="29" spans="1:16" s="2" customFormat="1" ht="56.25">
      <c r="A29" s="24">
        <v>20</v>
      </c>
      <c r="B29" s="25" t="s">
        <v>31</v>
      </c>
      <c r="C29" s="26">
        <v>1</v>
      </c>
      <c r="D29" s="27">
        <v>463.326799665</v>
      </c>
      <c r="E29" s="32"/>
      <c r="F29" s="32"/>
      <c r="G29" s="26">
        <v>1</v>
      </c>
      <c r="H29" s="27">
        <v>463.326799665</v>
      </c>
      <c r="I29" s="26">
        <v>1</v>
      </c>
      <c r="J29" s="26">
        <v>1</v>
      </c>
      <c r="K29" s="32"/>
      <c r="L29" s="27">
        <v>159.7347262</v>
      </c>
      <c r="M29" s="26">
        <f t="shared" si="2"/>
        <v>34.475606918376684</v>
      </c>
      <c r="N29" s="32">
        <f>22.421+164.9584683</f>
        <v>187.37946829999998</v>
      </c>
      <c r="O29" s="26">
        <f t="shared" si="4"/>
        <v>40.44218215641342</v>
      </c>
      <c r="P29" s="28" t="s">
        <v>63</v>
      </c>
    </row>
    <row r="30" spans="1:16" s="2" customFormat="1" ht="56.25">
      <c r="A30" s="24">
        <v>21</v>
      </c>
      <c r="B30" s="25" t="s">
        <v>32</v>
      </c>
      <c r="C30" s="26">
        <v>1</v>
      </c>
      <c r="D30" s="27">
        <v>463.32679995</v>
      </c>
      <c r="E30" s="32"/>
      <c r="F30" s="32"/>
      <c r="G30" s="26">
        <v>1</v>
      </c>
      <c r="H30" s="27">
        <v>463.32679995</v>
      </c>
      <c r="I30" s="26">
        <v>1</v>
      </c>
      <c r="J30" s="26">
        <v>1</v>
      </c>
      <c r="K30" s="32"/>
      <c r="L30" s="27">
        <v>159.7347262</v>
      </c>
      <c r="M30" s="26">
        <f t="shared" si="2"/>
        <v>34.47560689717017</v>
      </c>
      <c r="N30" s="32">
        <v>22.421</v>
      </c>
      <c r="O30" s="26">
        <f t="shared" si="4"/>
        <v>4.839132983980112</v>
      </c>
      <c r="P30" s="28" t="s">
        <v>62</v>
      </c>
    </row>
    <row r="31" spans="1:16" s="2" customFormat="1" ht="56.25">
      <c r="A31" s="24">
        <v>22</v>
      </c>
      <c r="B31" s="25" t="s">
        <v>33</v>
      </c>
      <c r="C31" s="26">
        <v>1</v>
      </c>
      <c r="D31" s="27">
        <v>270.033763</v>
      </c>
      <c r="E31" s="32"/>
      <c r="F31" s="32"/>
      <c r="G31" s="26">
        <v>1</v>
      </c>
      <c r="H31" s="27">
        <v>270.033763</v>
      </c>
      <c r="I31" s="26">
        <v>1</v>
      </c>
      <c r="J31" s="26">
        <v>1</v>
      </c>
      <c r="K31" s="32"/>
      <c r="L31" s="27">
        <f>96.0766662+29.67739255</f>
        <v>125.75405875000001</v>
      </c>
      <c r="M31" s="26">
        <f t="shared" si="2"/>
        <v>46.56975385333574</v>
      </c>
      <c r="N31" s="32">
        <v>63.723527000000004</v>
      </c>
      <c r="O31" s="26">
        <f t="shared" si="4"/>
        <v>23.598355365658477</v>
      </c>
      <c r="P31" s="28" t="s">
        <v>64</v>
      </c>
    </row>
    <row r="32" spans="1:16" s="2" customFormat="1" ht="75">
      <c r="A32" s="24">
        <v>23</v>
      </c>
      <c r="B32" s="25" t="s">
        <v>34</v>
      </c>
      <c r="C32" s="26">
        <v>1</v>
      </c>
      <c r="D32" s="27">
        <v>270.033763</v>
      </c>
      <c r="E32" s="32"/>
      <c r="F32" s="32"/>
      <c r="G32" s="26">
        <v>1</v>
      </c>
      <c r="H32" s="27">
        <v>270.033763</v>
      </c>
      <c r="I32" s="26">
        <v>1</v>
      </c>
      <c r="J32" s="26">
        <v>1</v>
      </c>
      <c r="K32" s="32"/>
      <c r="L32" s="27">
        <f>96.2116662+132.4924692</f>
        <v>228.70413539999998</v>
      </c>
      <c r="M32" s="26">
        <f t="shared" si="2"/>
        <v>84.69464442488992</v>
      </c>
      <c r="N32" s="32">
        <v>222.03556799999998</v>
      </c>
      <c r="O32" s="26">
        <f t="shared" si="4"/>
        <v>82.22511345738643</v>
      </c>
      <c r="P32" s="28" t="s">
        <v>65</v>
      </c>
    </row>
    <row r="33" spans="1:16" s="2" customFormat="1" ht="56.25">
      <c r="A33" s="24">
        <v>24</v>
      </c>
      <c r="B33" s="25" t="s">
        <v>35</v>
      </c>
      <c r="C33" s="26">
        <v>1</v>
      </c>
      <c r="D33" s="27">
        <v>475.0462485175</v>
      </c>
      <c r="E33" s="32"/>
      <c r="F33" s="32"/>
      <c r="G33" s="26">
        <v>1</v>
      </c>
      <c r="H33" s="27">
        <v>475.0462485175</v>
      </c>
      <c r="I33" s="26">
        <v>1</v>
      </c>
      <c r="J33" s="26">
        <v>1</v>
      </c>
      <c r="K33" s="32"/>
      <c r="L33" s="32">
        <f>23.069+70.5073024</f>
        <v>93.5763024</v>
      </c>
      <c r="M33" s="26">
        <f t="shared" si="2"/>
        <v>19.698356253107598</v>
      </c>
      <c r="N33" s="32">
        <v>23.069</v>
      </c>
      <c r="O33" s="26">
        <f t="shared" si="4"/>
        <v>4.856158757593088</v>
      </c>
      <c r="P33" s="28" t="s">
        <v>66</v>
      </c>
    </row>
    <row r="34" spans="1:16" s="2" customFormat="1" ht="56.25">
      <c r="A34" s="24">
        <v>25</v>
      </c>
      <c r="B34" s="25" t="s">
        <v>36</v>
      </c>
      <c r="C34" s="26">
        <v>1</v>
      </c>
      <c r="D34" s="27">
        <v>463.32679957</v>
      </c>
      <c r="E34" s="32"/>
      <c r="F34" s="32"/>
      <c r="G34" s="26">
        <v>1</v>
      </c>
      <c r="H34" s="27">
        <v>463.32679957</v>
      </c>
      <c r="I34" s="26">
        <v>1</v>
      </c>
      <c r="J34" s="26">
        <v>1</v>
      </c>
      <c r="K34" s="32"/>
      <c r="L34" s="32">
        <v>160.382726</v>
      </c>
      <c r="M34" s="26">
        <f t="shared" si="2"/>
        <v>34.6154649696168</v>
      </c>
      <c r="N34" s="32">
        <f>23.069+164.9584683</f>
        <v>188.02746829999998</v>
      </c>
      <c r="O34" s="26">
        <f t="shared" si="4"/>
        <v>40.582040252043</v>
      </c>
      <c r="P34" s="28" t="s">
        <v>63</v>
      </c>
    </row>
    <row r="35" spans="1:16" s="2" customFormat="1" ht="75">
      <c r="A35" s="24">
        <v>26</v>
      </c>
      <c r="B35" s="25" t="s">
        <v>37</v>
      </c>
      <c r="C35" s="26">
        <v>1</v>
      </c>
      <c r="D35" s="27">
        <v>290.67709675</v>
      </c>
      <c r="E35" s="32"/>
      <c r="F35" s="32"/>
      <c r="G35" s="26">
        <v>1</v>
      </c>
      <c r="H35" s="27">
        <v>290.67709675</v>
      </c>
      <c r="I35" s="26">
        <v>1</v>
      </c>
      <c r="J35" s="26">
        <v>1</v>
      </c>
      <c r="K35" s="32"/>
      <c r="L35" s="27">
        <f>102.6226095+83.30270845</f>
        <v>185.92531795</v>
      </c>
      <c r="M35" s="26">
        <f t="shared" si="2"/>
        <v>63.962837123664784</v>
      </c>
      <c r="N35" s="32">
        <v>146.251013</v>
      </c>
      <c r="O35" s="26">
        <f t="shared" si="4"/>
        <v>50.31391005180734</v>
      </c>
      <c r="P35" s="28" t="s">
        <v>67</v>
      </c>
    </row>
    <row r="36" spans="1:16" s="2" customFormat="1" ht="56.25">
      <c r="A36" s="24">
        <v>27</v>
      </c>
      <c r="B36" s="25" t="s">
        <v>38</v>
      </c>
      <c r="C36" s="26">
        <v>1</v>
      </c>
      <c r="D36" s="27">
        <v>67.50135818999999</v>
      </c>
      <c r="E36" s="32"/>
      <c r="F36" s="32"/>
      <c r="G36" s="26">
        <v>1</v>
      </c>
      <c r="H36" s="27">
        <v>67.50135818999999</v>
      </c>
      <c r="I36" s="26">
        <v>1</v>
      </c>
      <c r="J36" s="26">
        <v>1</v>
      </c>
      <c r="K36" s="32"/>
      <c r="L36" s="27">
        <f>20.03719206+41.39530794</f>
        <v>61.432500000000005</v>
      </c>
      <c r="M36" s="26">
        <f t="shared" si="2"/>
        <v>91.00927988305418</v>
      </c>
      <c r="N36" s="32">
        <v>64.61714</v>
      </c>
      <c r="O36" s="26">
        <f t="shared" si="4"/>
        <v>95.72717013799692</v>
      </c>
      <c r="P36" s="28" t="s">
        <v>68</v>
      </c>
    </row>
    <row r="37" spans="1:16" s="2" customFormat="1" ht="56.25">
      <c r="A37" s="24">
        <v>28</v>
      </c>
      <c r="B37" s="25" t="s">
        <v>39</v>
      </c>
      <c r="C37" s="26">
        <v>1</v>
      </c>
      <c r="D37" s="27">
        <v>69.4366042825</v>
      </c>
      <c r="E37" s="32"/>
      <c r="F37" s="32"/>
      <c r="G37" s="26">
        <v>1</v>
      </c>
      <c r="H37" s="27">
        <v>69.4366042825</v>
      </c>
      <c r="I37" s="26">
        <v>1</v>
      </c>
      <c r="J37" s="26">
        <v>1</v>
      </c>
      <c r="K37" s="32"/>
      <c r="L37" s="27">
        <f>20.3378224+42.3353034</f>
        <v>62.6731258</v>
      </c>
      <c r="M37" s="26">
        <f t="shared" si="2"/>
        <v>90.25949129801472</v>
      </c>
      <c r="N37" s="32">
        <v>65.752236</v>
      </c>
      <c r="O37" s="26">
        <f t="shared" si="4"/>
        <v>94.69391062456006</v>
      </c>
      <c r="P37" s="28" t="s">
        <v>53</v>
      </c>
    </row>
    <row r="38" spans="1:16" s="2" customFormat="1" ht="56.25">
      <c r="A38" s="24">
        <v>29</v>
      </c>
      <c r="B38" s="25" t="s">
        <v>40</v>
      </c>
      <c r="C38" s="26">
        <v>1</v>
      </c>
      <c r="D38" s="27">
        <v>57.6546251</v>
      </c>
      <c r="E38" s="32"/>
      <c r="F38" s="32"/>
      <c r="G38" s="26">
        <v>1</v>
      </c>
      <c r="H38" s="27">
        <v>57.6546251</v>
      </c>
      <c r="I38" s="26">
        <v>1</v>
      </c>
      <c r="J38" s="26">
        <v>1</v>
      </c>
      <c r="K38" s="32"/>
      <c r="L38" s="27">
        <f>17.2381974+34.6584277</f>
        <v>51.896625099999994</v>
      </c>
      <c r="M38" s="26">
        <f t="shared" si="2"/>
        <v>90.01294347155506</v>
      </c>
      <c r="N38" s="32">
        <v>54.562658</v>
      </c>
      <c r="O38" s="26">
        <f t="shared" si="4"/>
        <v>94.6370874936103</v>
      </c>
      <c r="P38" s="28" t="s">
        <v>69</v>
      </c>
    </row>
    <row r="39" spans="1:16" s="2" customFormat="1" ht="56.25">
      <c r="A39" s="24">
        <v>30</v>
      </c>
      <c r="B39" s="25" t="s">
        <v>45</v>
      </c>
      <c r="C39" s="26">
        <v>1</v>
      </c>
      <c r="D39" s="27">
        <v>186.4098863975</v>
      </c>
      <c r="E39" s="32"/>
      <c r="F39" s="32"/>
      <c r="G39" s="26">
        <v>1</v>
      </c>
      <c r="H39" s="27">
        <v>186.4098863975</v>
      </c>
      <c r="I39" s="26">
        <v>1</v>
      </c>
      <c r="J39" s="26">
        <v>1</v>
      </c>
      <c r="K39" s="32"/>
      <c r="L39" s="27">
        <v>69.6132799</v>
      </c>
      <c r="M39" s="26">
        <f t="shared" si="2"/>
        <v>37.344199519309186</v>
      </c>
      <c r="N39" s="32">
        <v>16.747</v>
      </c>
      <c r="O39" s="26">
        <f t="shared" si="4"/>
        <v>8.983965563011362</v>
      </c>
      <c r="P39" s="28" t="s">
        <v>70</v>
      </c>
    </row>
    <row r="40" spans="1:16" s="2" customFormat="1" ht="56.25">
      <c r="A40" s="33">
        <v>31</v>
      </c>
      <c r="B40" s="34" t="s">
        <v>41</v>
      </c>
      <c r="C40" s="26">
        <v>1</v>
      </c>
      <c r="D40" s="27">
        <v>62.642849</v>
      </c>
      <c r="E40" s="32"/>
      <c r="F40" s="32"/>
      <c r="G40" s="26">
        <v>1</v>
      </c>
      <c r="H40" s="27">
        <v>62.642849</v>
      </c>
      <c r="I40" s="26">
        <v>1</v>
      </c>
      <c r="J40" s="26">
        <v>1</v>
      </c>
      <c r="K40" s="32"/>
      <c r="L40" s="27">
        <f>22.371426+38.010037</f>
        <v>60.381463</v>
      </c>
      <c r="M40" s="26">
        <f t="shared" si="2"/>
        <v>96.39003328217079</v>
      </c>
      <c r="N40" s="32">
        <v>63.276979999999995</v>
      </c>
      <c r="O40" s="26">
        <f t="shared" si="4"/>
        <v>101.01229591265877</v>
      </c>
      <c r="P40" s="28" t="s">
        <v>71</v>
      </c>
    </row>
    <row r="41" spans="1:16" ht="19.5" thickBot="1">
      <c r="A41" s="35"/>
      <c r="B41" s="36" t="s">
        <v>42</v>
      </c>
      <c r="C41" s="37"/>
      <c r="D41" s="38">
        <v>721.81696749</v>
      </c>
      <c r="E41" s="39"/>
      <c r="F41" s="39"/>
      <c r="G41" s="37"/>
      <c r="H41" s="38"/>
      <c r="I41" s="37"/>
      <c r="J41" s="37"/>
      <c r="K41" s="39"/>
      <c r="L41" s="38">
        <v>97.547583</v>
      </c>
      <c r="M41" s="40">
        <f t="shared" si="2"/>
        <v>13.51417151348017</v>
      </c>
      <c r="N41" s="38">
        <v>97.547583</v>
      </c>
      <c r="O41" s="40">
        <f t="shared" si="4"/>
        <v>13.51417151348017</v>
      </c>
      <c r="P41" s="41"/>
    </row>
  </sheetData>
  <sheetProtection/>
  <mergeCells count="19">
    <mergeCell ref="P3:P6"/>
    <mergeCell ref="N2:O2"/>
    <mergeCell ref="G5:G6"/>
    <mergeCell ref="H5:H6"/>
    <mergeCell ref="A3:A6"/>
    <mergeCell ref="B3:B6"/>
    <mergeCell ref="C3:D4"/>
    <mergeCell ref="E3:I3"/>
    <mergeCell ref="L3:O5"/>
    <mergeCell ref="E4:F4"/>
    <mergeCell ref="G4:H4"/>
    <mergeCell ref="I4:I6"/>
    <mergeCell ref="A1:P1"/>
    <mergeCell ref="J3:J6"/>
    <mergeCell ref="C5:C6"/>
    <mergeCell ref="D5:D6"/>
    <mergeCell ref="E5:E6"/>
    <mergeCell ref="F5:F6"/>
    <mergeCell ref="K3:K6"/>
  </mergeCells>
  <printOptions horizontalCentered="1"/>
  <pageMargins left="0.5118110236220472" right="0.31496062992125984" top="0.5511811023622047" bottom="0.5511811023622047" header="0.31496062992125984" footer="0.31496062992125984"/>
  <pageSetup horizontalDpi="600" verticalDpi="600" orientation="landscape" paperSize="9" scale="4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1"/>
  <sheetViews>
    <sheetView tabSelected="1" zoomScalePageLayoutView="0" workbookViewId="0" topLeftCell="A1">
      <selection activeCell="K11" sqref="K11"/>
    </sheetView>
  </sheetViews>
  <sheetFormatPr defaultColWidth="9.140625" defaultRowHeight="15"/>
  <cols>
    <col min="1" max="1" width="5.140625" style="1" bestFit="1" customWidth="1"/>
    <col min="2" max="2" width="53.7109375" style="1" customWidth="1"/>
    <col min="3" max="3" width="13.7109375" style="1" customWidth="1"/>
    <col min="4" max="4" width="14.28125" style="1" customWidth="1"/>
    <col min="5" max="5" width="13.7109375" style="1" customWidth="1"/>
    <col min="6" max="6" width="14.28125" style="1" customWidth="1"/>
    <col min="7" max="7" width="13.8515625" style="1" customWidth="1"/>
    <col min="8" max="8" width="14.28125" style="1" customWidth="1"/>
    <col min="9" max="9" width="16.8515625" style="1" customWidth="1"/>
    <col min="10" max="10" width="14.00390625" style="1" customWidth="1"/>
    <col min="11" max="11" width="14.28125" style="1" customWidth="1"/>
    <col min="12" max="12" width="15.140625" style="1" customWidth="1"/>
    <col min="13" max="13" width="14.28125" style="1" customWidth="1"/>
    <col min="14" max="14" width="19.57421875" style="1" customWidth="1"/>
    <col min="15" max="15" width="14.28125" style="1" customWidth="1"/>
    <col min="16" max="16" width="25.28125" style="1" customWidth="1"/>
    <col min="17" max="16384" width="9.140625" style="1" customWidth="1"/>
  </cols>
  <sheetData>
    <row r="1" spans="1:16" ht="54" customHeight="1">
      <c r="A1" s="48" t="s">
        <v>78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</row>
    <row r="2" spans="1:16" ht="19.5" thickBot="1">
      <c r="A2" s="3"/>
      <c r="B2" s="4"/>
      <c r="C2" s="3"/>
      <c r="D2" s="5"/>
      <c r="E2" s="5"/>
      <c r="F2" s="5"/>
      <c r="G2" s="5"/>
      <c r="H2" s="5"/>
      <c r="I2" s="5"/>
      <c r="J2" s="6"/>
      <c r="K2" s="6"/>
      <c r="L2" s="7"/>
      <c r="M2" s="6"/>
      <c r="N2" s="58"/>
      <c r="O2" s="58"/>
      <c r="P2" s="44" t="s">
        <v>88</v>
      </c>
    </row>
    <row r="3" spans="1:16" ht="29.25" customHeight="1">
      <c r="A3" s="59" t="s">
        <v>79</v>
      </c>
      <c r="B3" s="54" t="s">
        <v>80</v>
      </c>
      <c r="C3" s="54" t="s">
        <v>81</v>
      </c>
      <c r="D3" s="54"/>
      <c r="E3" s="54" t="s">
        <v>92</v>
      </c>
      <c r="F3" s="54"/>
      <c r="G3" s="54"/>
      <c r="H3" s="54"/>
      <c r="I3" s="54"/>
      <c r="J3" s="64" t="s">
        <v>82</v>
      </c>
      <c r="K3" s="54" t="s">
        <v>83</v>
      </c>
      <c r="L3" s="54" t="s">
        <v>84</v>
      </c>
      <c r="M3" s="54"/>
      <c r="N3" s="54"/>
      <c r="O3" s="62"/>
      <c r="P3" s="55" t="s">
        <v>87</v>
      </c>
    </row>
    <row r="4" spans="1:16" ht="44.25" customHeight="1">
      <c r="A4" s="60"/>
      <c r="B4" s="46"/>
      <c r="C4" s="46"/>
      <c r="D4" s="46"/>
      <c r="E4" s="46" t="s">
        <v>89</v>
      </c>
      <c r="F4" s="46"/>
      <c r="G4" s="46" t="s">
        <v>90</v>
      </c>
      <c r="H4" s="46"/>
      <c r="I4" s="46" t="s">
        <v>91</v>
      </c>
      <c r="J4" s="65"/>
      <c r="K4" s="46"/>
      <c r="L4" s="46"/>
      <c r="M4" s="46"/>
      <c r="N4" s="46"/>
      <c r="O4" s="63"/>
      <c r="P4" s="56"/>
    </row>
    <row r="5" spans="1:16" ht="19.5" customHeight="1">
      <c r="A5" s="60"/>
      <c r="B5" s="46"/>
      <c r="C5" s="46" t="s">
        <v>99</v>
      </c>
      <c r="D5" s="46" t="s">
        <v>7</v>
      </c>
      <c r="E5" s="46" t="s">
        <v>99</v>
      </c>
      <c r="F5" s="52" t="s">
        <v>7</v>
      </c>
      <c r="G5" s="46" t="s">
        <v>99</v>
      </c>
      <c r="H5" s="52" t="s">
        <v>7</v>
      </c>
      <c r="I5" s="46"/>
      <c r="J5" s="65"/>
      <c r="K5" s="46"/>
      <c r="L5" s="46"/>
      <c r="M5" s="46"/>
      <c r="N5" s="46"/>
      <c r="O5" s="63"/>
      <c r="P5" s="56"/>
    </row>
    <row r="6" spans="1:16" ht="68.25" customHeight="1" thickBot="1">
      <c r="A6" s="61"/>
      <c r="B6" s="47"/>
      <c r="C6" s="47"/>
      <c r="D6" s="47"/>
      <c r="E6" s="47"/>
      <c r="F6" s="53"/>
      <c r="G6" s="47"/>
      <c r="H6" s="53"/>
      <c r="I6" s="47"/>
      <c r="J6" s="66"/>
      <c r="K6" s="47"/>
      <c r="L6" s="42" t="s">
        <v>85</v>
      </c>
      <c r="M6" s="43" t="s">
        <v>9</v>
      </c>
      <c r="N6" s="42" t="s">
        <v>86</v>
      </c>
      <c r="O6" s="11" t="s">
        <v>9</v>
      </c>
      <c r="P6" s="57"/>
    </row>
    <row r="7" spans="1:16" ht="18.75">
      <c r="A7" s="12"/>
      <c r="B7" s="13" t="s">
        <v>93</v>
      </c>
      <c r="C7" s="14">
        <f aca="true" t="shared" si="0" ref="C7:L7">+C8+C12</f>
        <v>31</v>
      </c>
      <c r="D7" s="15">
        <f t="shared" si="0"/>
        <v>11000.000100000001</v>
      </c>
      <c r="E7" s="14">
        <f t="shared" si="0"/>
        <v>3</v>
      </c>
      <c r="F7" s="15">
        <f t="shared" si="0"/>
        <v>1639.3222284499998</v>
      </c>
      <c r="G7" s="14">
        <f t="shared" si="0"/>
        <v>28</v>
      </c>
      <c r="H7" s="15">
        <f t="shared" si="0"/>
        <v>8638.860904060002</v>
      </c>
      <c r="I7" s="14">
        <f t="shared" si="0"/>
        <v>31</v>
      </c>
      <c r="J7" s="14">
        <f t="shared" si="0"/>
        <v>31</v>
      </c>
      <c r="K7" s="14">
        <f t="shared" si="0"/>
        <v>2</v>
      </c>
      <c r="L7" s="15">
        <f t="shared" si="0"/>
        <v>5570.63468397</v>
      </c>
      <c r="M7" s="14">
        <f>+L7/D7*100</f>
        <v>50.64213303025333</v>
      </c>
      <c r="N7" s="45">
        <f>+N8+N12</f>
        <v>5327.413872279999</v>
      </c>
      <c r="O7" s="17">
        <f aca="true" t="shared" si="1" ref="O7:O41">+N7/D7*100</f>
        <v>48.4310347622633</v>
      </c>
      <c r="P7" s="16"/>
    </row>
    <row r="8" spans="1:16" ht="18.75">
      <c r="A8" s="18"/>
      <c r="B8" s="19" t="s">
        <v>94</v>
      </c>
      <c r="C8" s="20">
        <f>+C9+C10+C11</f>
        <v>3</v>
      </c>
      <c r="D8" s="21">
        <f>+D9+D10+D11</f>
        <v>1639.3222284499998</v>
      </c>
      <c r="E8" s="20">
        <f>+E9+E10+E11</f>
        <v>3</v>
      </c>
      <c r="F8" s="21">
        <f>+F9+F10+F11</f>
        <v>1639.3222284499998</v>
      </c>
      <c r="G8" s="20"/>
      <c r="H8" s="20"/>
      <c r="I8" s="20">
        <f>+I9+I10+I11</f>
        <v>3</v>
      </c>
      <c r="J8" s="20">
        <f>+J9+J10+J11</f>
        <v>3</v>
      </c>
      <c r="K8" s="20">
        <f>+K9+K10+K11</f>
        <v>2</v>
      </c>
      <c r="L8" s="21">
        <f>+L9+L10+L11</f>
        <v>1529.72022329</v>
      </c>
      <c r="M8" s="20">
        <f>+L8/F8*100</f>
        <v>93.31418782360866</v>
      </c>
      <c r="N8" s="21">
        <f>+N9+N10+N11</f>
        <v>1758.340726</v>
      </c>
      <c r="O8" s="22">
        <f t="shared" si="1"/>
        <v>107.26022593267301</v>
      </c>
      <c r="P8" s="23"/>
    </row>
    <row r="9" spans="1:16" s="2" customFormat="1" ht="56.25">
      <c r="A9" s="24">
        <v>1</v>
      </c>
      <c r="B9" s="25" t="s">
        <v>77</v>
      </c>
      <c r="C9" s="26">
        <v>1</v>
      </c>
      <c r="D9" s="27">
        <v>590.232762</v>
      </c>
      <c r="E9" s="26">
        <v>1</v>
      </c>
      <c r="F9" s="27">
        <v>590.232762</v>
      </c>
      <c r="G9" s="26"/>
      <c r="H9" s="27"/>
      <c r="I9" s="26">
        <v>1</v>
      </c>
      <c r="J9" s="26">
        <v>1</v>
      </c>
      <c r="K9" s="26">
        <v>1</v>
      </c>
      <c r="L9" s="27">
        <f>506.29535865+60.68964135+0.39</f>
        <v>567.375</v>
      </c>
      <c r="M9" s="26">
        <f>+L9/D9*100</f>
        <v>96.12733086476824</v>
      </c>
      <c r="N9" s="27">
        <v>618.285482</v>
      </c>
      <c r="O9" s="26">
        <f t="shared" si="1"/>
        <v>104.75282325991928</v>
      </c>
      <c r="P9" s="28" t="s">
        <v>128</v>
      </c>
    </row>
    <row r="10" spans="1:16" s="2" customFormat="1" ht="75">
      <c r="A10" s="24">
        <v>2</v>
      </c>
      <c r="B10" s="25" t="s">
        <v>97</v>
      </c>
      <c r="C10" s="26">
        <v>1</v>
      </c>
      <c r="D10" s="27">
        <v>474.312077</v>
      </c>
      <c r="E10" s="26">
        <v>1</v>
      </c>
      <c r="F10" s="27">
        <v>474.312077</v>
      </c>
      <c r="G10" s="26"/>
      <c r="H10" s="27"/>
      <c r="I10" s="26">
        <v>1</v>
      </c>
      <c r="J10" s="26">
        <v>1</v>
      </c>
      <c r="K10" s="26">
        <v>1</v>
      </c>
      <c r="L10" s="27">
        <v>437.16309799</v>
      </c>
      <c r="M10" s="26">
        <f aca="true" t="shared" si="2" ref="M10:M41">+L10/D10*100</f>
        <v>92.1678192878905</v>
      </c>
      <c r="N10" s="27">
        <v>527.938458</v>
      </c>
      <c r="O10" s="26">
        <f t="shared" si="1"/>
        <v>111.30613863749457</v>
      </c>
      <c r="P10" s="28" t="s">
        <v>48</v>
      </c>
    </row>
    <row r="11" spans="1:16" s="2" customFormat="1" ht="56.25">
      <c r="A11" s="24">
        <v>3</v>
      </c>
      <c r="B11" s="25" t="s">
        <v>98</v>
      </c>
      <c r="C11" s="26">
        <v>1</v>
      </c>
      <c r="D11" s="27">
        <v>574.77738945</v>
      </c>
      <c r="E11" s="26">
        <v>1</v>
      </c>
      <c r="F11" s="27">
        <v>574.77738945</v>
      </c>
      <c r="G11" s="26"/>
      <c r="H11" s="27"/>
      <c r="I11" s="26">
        <v>1</v>
      </c>
      <c r="J11" s="26">
        <v>1</v>
      </c>
      <c r="K11" s="26"/>
      <c r="L11" s="27">
        <v>525.1821253</v>
      </c>
      <c r="M11" s="26">
        <f t="shared" si="2"/>
        <v>91.37139611607596</v>
      </c>
      <c r="N11" s="27">
        <v>612.1167859999999</v>
      </c>
      <c r="O11" s="26">
        <f t="shared" si="1"/>
        <v>106.49632313924695</v>
      </c>
      <c r="P11" s="28" t="s">
        <v>129</v>
      </c>
    </row>
    <row r="12" spans="1:16" s="2" customFormat="1" ht="18.75">
      <c r="A12" s="24"/>
      <c r="B12" s="19" t="s">
        <v>95</v>
      </c>
      <c r="C12" s="29">
        <f aca="true" t="shared" si="3" ref="C12:J12">+C13+C14+C15+C16+C17+C18+C19+C20+C21+C22+C23+C24+C25+C26+C27+C28+C29+C30+C31+C32+C33+C34+C35+C36+C37+C38+C39+C40+C41</f>
        <v>28</v>
      </c>
      <c r="D12" s="30">
        <f t="shared" si="3"/>
        <v>9360.677871550002</v>
      </c>
      <c r="E12" s="30"/>
      <c r="F12" s="30"/>
      <c r="G12" s="29">
        <f t="shared" si="3"/>
        <v>28</v>
      </c>
      <c r="H12" s="30">
        <f t="shared" si="3"/>
        <v>8638.860904060002</v>
      </c>
      <c r="I12" s="29">
        <f t="shared" si="3"/>
        <v>28</v>
      </c>
      <c r="J12" s="29">
        <f t="shared" si="3"/>
        <v>28</v>
      </c>
      <c r="K12" s="29"/>
      <c r="L12" s="30">
        <f>+L13+L14+L15+L16+L17+L18+L19+L20+L21+L22+L23+L24+L25+L26+L27+L28+L29+L30+L31+L32+L33+L34+L35+L36+L37+L38+L39+L40+L41</f>
        <v>4040.91446068</v>
      </c>
      <c r="M12" s="20">
        <f t="shared" si="2"/>
        <v>43.169036645963324</v>
      </c>
      <c r="N12" s="30">
        <f>+N13+N14+N15+N16+N17+N18+N19+N20+N21+N22+N23+N24+N25+N26+N27+N28+N29+N30+N31+N32+N33+N34+N35+N36+N37+N38+N39+N40+N41</f>
        <v>3569.073146279999</v>
      </c>
      <c r="O12" s="20">
        <f t="shared" si="1"/>
        <v>38.12836201881829</v>
      </c>
      <c r="P12" s="31"/>
    </row>
    <row r="13" spans="1:16" s="2" customFormat="1" ht="75">
      <c r="A13" s="24">
        <v>4</v>
      </c>
      <c r="B13" s="25" t="s">
        <v>104</v>
      </c>
      <c r="C13" s="26">
        <v>1</v>
      </c>
      <c r="D13" s="27">
        <v>345.84383805</v>
      </c>
      <c r="E13" s="32"/>
      <c r="F13" s="32"/>
      <c r="G13" s="26">
        <v>1</v>
      </c>
      <c r="H13" s="27">
        <v>345.84383805</v>
      </c>
      <c r="I13" s="26">
        <v>1</v>
      </c>
      <c r="J13" s="26">
        <v>1</v>
      </c>
      <c r="K13" s="32"/>
      <c r="L13" s="32">
        <f>115.6821857+156.0493143+0.530007</f>
        <v>272.261507</v>
      </c>
      <c r="M13" s="26">
        <f t="shared" si="2"/>
        <v>78.72382764866208</v>
      </c>
      <c r="N13" s="32">
        <v>284.881281</v>
      </c>
      <c r="O13" s="26">
        <f t="shared" si="1"/>
        <v>82.37280808768193</v>
      </c>
      <c r="P13" s="28" t="s">
        <v>130</v>
      </c>
    </row>
    <row r="14" spans="1:16" s="2" customFormat="1" ht="56.25">
      <c r="A14" s="24">
        <v>5</v>
      </c>
      <c r="B14" s="25" t="s">
        <v>103</v>
      </c>
      <c r="C14" s="26">
        <v>1</v>
      </c>
      <c r="D14" s="27">
        <v>219.72926989999996</v>
      </c>
      <c r="E14" s="32"/>
      <c r="F14" s="32"/>
      <c r="G14" s="26">
        <v>1</v>
      </c>
      <c r="H14" s="27">
        <v>219.72926989999996</v>
      </c>
      <c r="I14" s="26">
        <v>1</v>
      </c>
      <c r="J14" s="26">
        <v>1</v>
      </c>
      <c r="K14" s="32"/>
      <c r="L14" s="27">
        <f>76.0045326+0.311656</f>
        <v>76.3161886</v>
      </c>
      <c r="M14" s="26">
        <f t="shared" si="2"/>
        <v>34.73191743400046</v>
      </c>
      <c r="N14" s="32">
        <v>14.191156</v>
      </c>
      <c r="O14" s="26">
        <f t="shared" si="1"/>
        <v>6.458473195882586</v>
      </c>
      <c r="P14" s="28" t="s">
        <v>131</v>
      </c>
    </row>
    <row r="15" spans="1:16" s="2" customFormat="1" ht="75">
      <c r="A15" s="24">
        <v>6</v>
      </c>
      <c r="B15" s="25" t="s">
        <v>105</v>
      </c>
      <c r="C15" s="26">
        <v>1</v>
      </c>
      <c r="D15" s="27">
        <v>219.72926989999996</v>
      </c>
      <c r="E15" s="32"/>
      <c r="F15" s="32"/>
      <c r="G15" s="26">
        <v>1</v>
      </c>
      <c r="H15" s="27">
        <v>219.72926989999996</v>
      </c>
      <c r="I15" s="26">
        <v>1</v>
      </c>
      <c r="J15" s="26">
        <v>1</v>
      </c>
      <c r="K15" s="32"/>
      <c r="L15" s="27">
        <f>76.97320387+103.8749674+0.311656</f>
        <v>181.15982727000002</v>
      </c>
      <c r="M15" s="26">
        <f t="shared" si="2"/>
        <v>82.44683439418284</v>
      </c>
      <c r="N15" s="32">
        <v>222.24326926999998</v>
      </c>
      <c r="O15" s="26">
        <f t="shared" si="1"/>
        <v>101.14413494895066</v>
      </c>
      <c r="P15" s="28" t="s">
        <v>132</v>
      </c>
    </row>
    <row r="16" spans="1:16" s="2" customFormat="1" ht="56.25">
      <c r="A16" s="24">
        <v>7</v>
      </c>
      <c r="B16" s="25" t="s">
        <v>107</v>
      </c>
      <c r="C16" s="26">
        <v>1</v>
      </c>
      <c r="D16" s="27">
        <v>323.74651524</v>
      </c>
      <c r="E16" s="32"/>
      <c r="F16" s="32"/>
      <c r="G16" s="26">
        <v>1</v>
      </c>
      <c r="H16" s="27">
        <v>323.74651524</v>
      </c>
      <c r="I16" s="26">
        <v>1</v>
      </c>
      <c r="J16" s="26">
        <v>1</v>
      </c>
      <c r="K16" s="32"/>
      <c r="L16" s="27">
        <v>56.267626140000004</v>
      </c>
      <c r="M16" s="26">
        <f t="shared" si="2"/>
        <v>17.380148817443686</v>
      </c>
      <c r="N16" s="32">
        <v>8.78133426</v>
      </c>
      <c r="O16" s="26">
        <f t="shared" si="1"/>
        <v>2.7124104342838145</v>
      </c>
      <c r="P16" s="28" t="s">
        <v>133</v>
      </c>
    </row>
    <row r="17" spans="1:16" s="2" customFormat="1" ht="56.25">
      <c r="A17" s="24">
        <v>8</v>
      </c>
      <c r="B17" s="25" t="s">
        <v>102</v>
      </c>
      <c r="C17" s="26">
        <v>1</v>
      </c>
      <c r="D17" s="27">
        <v>314.0510554</v>
      </c>
      <c r="E17" s="32"/>
      <c r="F17" s="32"/>
      <c r="G17" s="26">
        <v>1</v>
      </c>
      <c r="H17" s="27">
        <v>314.0510554</v>
      </c>
      <c r="I17" s="26">
        <v>1</v>
      </c>
      <c r="J17" s="26">
        <v>1</v>
      </c>
      <c r="K17" s="32"/>
      <c r="L17" s="27">
        <f>109.3983596+106.0891404</f>
        <v>215.4875</v>
      </c>
      <c r="M17" s="26">
        <f t="shared" si="2"/>
        <v>68.6154357053627</v>
      </c>
      <c r="N17" s="32">
        <v>323.857032</v>
      </c>
      <c r="O17" s="26">
        <f t="shared" si="1"/>
        <v>103.12241478937567</v>
      </c>
      <c r="P17" s="28" t="s">
        <v>134</v>
      </c>
    </row>
    <row r="18" spans="1:16" s="2" customFormat="1" ht="56.25">
      <c r="A18" s="24">
        <v>9</v>
      </c>
      <c r="B18" s="25" t="s">
        <v>101</v>
      </c>
      <c r="C18" s="26">
        <v>1</v>
      </c>
      <c r="D18" s="27">
        <v>322.5484774</v>
      </c>
      <c r="E18" s="32"/>
      <c r="F18" s="32"/>
      <c r="G18" s="26">
        <v>1</v>
      </c>
      <c r="H18" s="27">
        <v>322.5484774</v>
      </c>
      <c r="I18" s="26">
        <v>1</v>
      </c>
      <c r="J18" s="26">
        <v>1</v>
      </c>
      <c r="K18" s="32"/>
      <c r="L18" s="27">
        <v>16.837501</v>
      </c>
      <c r="M18" s="26">
        <f t="shared" si="2"/>
        <v>5.220145863258693</v>
      </c>
      <c r="N18" s="32">
        <v>16.837501</v>
      </c>
      <c r="O18" s="26">
        <f t="shared" si="1"/>
        <v>5.220145863258693</v>
      </c>
      <c r="P18" s="28" t="s">
        <v>135</v>
      </c>
    </row>
    <row r="19" spans="1:16" s="2" customFormat="1" ht="75">
      <c r="A19" s="24">
        <v>10</v>
      </c>
      <c r="B19" s="25" t="s">
        <v>100</v>
      </c>
      <c r="C19" s="26">
        <v>1</v>
      </c>
      <c r="D19" s="27">
        <v>338.4372008</v>
      </c>
      <c r="E19" s="32"/>
      <c r="F19" s="32"/>
      <c r="G19" s="26">
        <v>1</v>
      </c>
      <c r="H19" s="27">
        <v>338.4372008</v>
      </c>
      <c r="I19" s="26">
        <v>1</v>
      </c>
      <c r="J19" s="26">
        <v>1</v>
      </c>
      <c r="K19" s="32"/>
      <c r="L19" s="27">
        <f>111.0957232+78.1002768</f>
        <v>189.196</v>
      </c>
      <c r="M19" s="26">
        <f t="shared" si="2"/>
        <v>55.902837971942</v>
      </c>
      <c r="N19" s="32">
        <v>131.638216</v>
      </c>
      <c r="O19" s="26">
        <f t="shared" si="1"/>
        <v>38.895906150042826</v>
      </c>
      <c r="P19" s="28" t="s">
        <v>136</v>
      </c>
    </row>
    <row r="20" spans="1:16" s="2" customFormat="1" ht="93.75">
      <c r="A20" s="24">
        <v>11</v>
      </c>
      <c r="B20" s="25" t="s">
        <v>106</v>
      </c>
      <c r="C20" s="26">
        <v>1</v>
      </c>
      <c r="D20" s="27">
        <v>462.27218109999995</v>
      </c>
      <c r="E20" s="32"/>
      <c r="F20" s="32"/>
      <c r="G20" s="26">
        <v>1</v>
      </c>
      <c r="H20" s="27">
        <v>462.27218109999995</v>
      </c>
      <c r="I20" s="26">
        <v>1</v>
      </c>
      <c r="J20" s="26">
        <v>1</v>
      </c>
      <c r="K20" s="32"/>
      <c r="L20" s="27">
        <v>149.2757404</v>
      </c>
      <c r="M20" s="26">
        <f t="shared" si="2"/>
        <v>32.291742073855886</v>
      </c>
      <c r="N20" s="32">
        <v>267.77128100000004</v>
      </c>
      <c r="O20" s="26">
        <f t="shared" si="1"/>
        <v>57.92502597989453</v>
      </c>
      <c r="P20" s="28" t="s">
        <v>137</v>
      </c>
    </row>
    <row r="21" spans="1:16" s="2" customFormat="1" ht="75">
      <c r="A21" s="24">
        <v>12</v>
      </c>
      <c r="B21" s="25" t="s">
        <v>108</v>
      </c>
      <c r="C21" s="26">
        <v>1</v>
      </c>
      <c r="D21" s="27">
        <v>473.40394194999993</v>
      </c>
      <c r="E21" s="32"/>
      <c r="F21" s="32"/>
      <c r="G21" s="26">
        <v>1</v>
      </c>
      <c r="H21" s="27">
        <v>473.40394194999993</v>
      </c>
      <c r="I21" s="26">
        <v>1</v>
      </c>
      <c r="J21" s="26">
        <v>1</v>
      </c>
      <c r="K21" s="32"/>
      <c r="L21" s="27">
        <f>155.0915253+145.02422675</f>
        <v>300.11575204999997</v>
      </c>
      <c r="M21" s="26">
        <f t="shared" si="2"/>
        <v>63.3952794760838</v>
      </c>
      <c r="N21" s="32">
        <v>236.28868599999998</v>
      </c>
      <c r="O21" s="26">
        <f t="shared" si="1"/>
        <v>49.91269929580696</v>
      </c>
      <c r="P21" s="28" t="s">
        <v>136</v>
      </c>
    </row>
    <row r="22" spans="1:16" s="2" customFormat="1" ht="56.25">
      <c r="A22" s="24">
        <v>13</v>
      </c>
      <c r="B22" s="25" t="s">
        <v>109</v>
      </c>
      <c r="C22" s="26">
        <v>1</v>
      </c>
      <c r="D22" s="27">
        <v>327.5939305</v>
      </c>
      <c r="E22" s="32"/>
      <c r="F22" s="32"/>
      <c r="G22" s="26">
        <v>1</v>
      </c>
      <c r="H22" s="27">
        <v>327.5939305</v>
      </c>
      <c r="I22" s="26">
        <v>1</v>
      </c>
      <c r="J22" s="26">
        <v>1</v>
      </c>
      <c r="K22" s="32"/>
      <c r="L22" s="27">
        <v>97.919057</v>
      </c>
      <c r="M22" s="26">
        <f t="shared" si="2"/>
        <v>29.89037582306489</v>
      </c>
      <c r="N22" s="32">
        <v>1.7315</v>
      </c>
      <c r="O22" s="26">
        <f t="shared" si="1"/>
        <v>0.5285506960880645</v>
      </c>
      <c r="P22" s="28" t="s">
        <v>138</v>
      </c>
    </row>
    <row r="23" spans="1:16" s="2" customFormat="1" ht="56.25">
      <c r="A23" s="24">
        <v>14</v>
      </c>
      <c r="B23" s="25" t="s">
        <v>110</v>
      </c>
      <c r="C23" s="26">
        <v>1</v>
      </c>
      <c r="D23" s="27">
        <v>351.2756415075</v>
      </c>
      <c r="E23" s="32"/>
      <c r="F23" s="32"/>
      <c r="G23" s="26">
        <v>1</v>
      </c>
      <c r="H23" s="27">
        <v>351.2756415075</v>
      </c>
      <c r="I23" s="26">
        <v>1</v>
      </c>
      <c r="J23" s="26">
        <v>1</v>
      </c>
      <c r="K23" s="32"/>
      <c r="L23" s="27">
        <f>116.587937+106.33400794</f>
        <v>222.92194494</v>
      </c>
      <c r="M23" s="26">
        <f t="shared" si="2"/>
        <v>63.4606897259742</v>
      </c>
      <c r="N23" s="32">
        <v>220.457543</v>
      </c>
      <c r="O23" s="26">
        <f t="shared" si="1"/>
        <v>62.75913184697524</v>
      </c>
      <c r="P23" s="28" t="s">
        <v>139</v>
      </c>
    </row>
    <row r="24" spans="1:16" s="2" customFormat="1" ht="75">
      <c r="A24" s="24">
        <v>15</v>
      </c>
      <c r="B24" s="25" t="s">
        <v>111</v>
      </c>
      <c r="C24" s="26">
        <v>1</v>
      </c>
      <c r="D24" s="27">
        <v>359.45890155</v>
      </c>
      <c r="E24" s="32"/>
      <c r="F24" s="32"/>
      <c r="G24" s="26">
        <v>1</v>
      </c>
      <c r="H24" s="27">
        <v>359.45890155</v>
      </c>
      <c r="I24" s="26">
        <v>1</v>
      </c>
      <c r="J24" s="26">
        <v>1</v>
      </c>
      <c r="K24" s="32"/>
      <c r="L24" s="27">
        <f>125.1392007+105.7499153</f>
        <v>230.889116</v>
      </c>
      <c r="M24" s="26">
        <f t="shared" si="2"/>
        <v>64.23241015993696</v>
      </c>
      <c r="N24" s="32">
        <v>232.137637</v>
      </c>
      <c r="O24" s="26">
        <f t="shared" si="1"/>
        <v>64.57974360880033</v>
      </c>
      <c r="P24" s="28" t="s">
        <v>140</v>
      </c>
    </row>
    <row r="25" spans="1:16" s="2" customFormat="1" ht="56.25">
      <c r="A25" s="24">
        <v>16</v>
      </c>
      <c r="B25" s="25" t="s">
        <v>112</v>
      </c>
      <c r="C25" s="26">
        <v>1</v>
      </c>
      <c r="D25" s="27">
        <v>362.2488836</v>
      </c>
      <c r="E25" s="32"/>
      <c r="F25" s="32"/>
      <c r="G25" s="26">
        <v>1</v>
      </c>
      <c r="H25" s="27">
        <v>362.2488836</v>
      </c>
      <c r="I25" s="26">
        <v>1</v>
      </c>
      <c r="J25" s="26">
        <v>1</v>
      </c>
      <c r="K25" s="32"/>
      <c r="L25" s="27">
        <f>126.0257194+106.4343868</f>
        <v>232.46010619999998</v>
      </c>
      <c r="M25" s="26">
        <f t="shared" si="2"/>
        <v>64.17137960228622</v>
      </c>
      <c r="N25" s="32">
        <v>227.46311500000002</v>
      </c>
      <c r="O25" s="26">
        <f t="shared" si="1"/>
        <v>62.791943687856275</v>
      </c>
      <c r="P25" s="28" t="s">
        <v>139</v>
      </c>
    </row>
    <row r="26" spans="1:16" s="2" customFormat="1" ht="75">
      <c r="A26" s="24">
        <v>17</v>
      </c>
      <c r="B26" s="25" t="s">
        <v>113</v>
      </c>
      <c r="C26" s="26">
        <v>1</v>
      </c>
      <c r="D26" s="27">
        <v>528.00047769</v>
      </c>
      <c r="E26" s="32"/>
      <c r="F26" s="32"/>
      <c r="G26" s="26">
        <v>1</v>
      </c>
      <c r="H26" s="27">
        <v>528.00047769</v>
      </c>
      <c r="I26" s="26">
        <v>1</v>
      </c>
      <c r="J26" s="26">
        <v>1</v>
      </c>
      <c r="K26" s="32"/>
      <c r="L26" s="32">
        <f>17.04990915+79.73691753</f>
        <v>96.78682668</v>
      </c>
      <c r="M26" s="26">
        <f t="shared" si="2"/>
        <v>18.330821802177525</v>
      </c>
      <c r="N26" s="32">
        <v>17.04990915</v>
      </c>
      <c r="O26" s="26">
        <f t="shared" si="1"/>
        <v>3.229146538767026</v>
      </c>
      <c r="P26" s="28" t="s">
        <v>141</v>
      </c>
    </row>
    <row r="27" spans="1:16" s="2" customFormat="1" ht="93.75">
      <c r="A27" s="24">
        <v>18</v>
      </c>
      <c r="B27" s="25" t="s">
        <v>114</v>
      </c>
      <c r="C27" s="26">
        <v>1</v>
      </c>
      <c r="D27" s="27">
        <v>281.07096305000005</v>
      </c>
      <c r="E27" s="32"/>
      <c r="F27" s="32"/>
      <c r="G27" s="26">
        <v>1</v>
      </c>
      <c r="H27" s="27">
        <v>281.07096305000005</v>
      </c>
      <c r="I27" s="26">
        <v>1</v>
      </c>
      <c r="J27" s="26">
        <v>1</v>
      </c>
      <c r="K27" s="32"/>
      <c r="L27" s="32">
        <v>89.7539357</v>
      </c>
      <c r="M27" s="26">
        <f t="shared" si="2"/>
        <v>31.93283814380839</v>
      </c>
      <c r="N27" s="32">
        <v>8.921</v>
      </c>
      <c r="O27" s="26">
        <f t="shared" si="1"/>
        <v>3.1739315592030874</v>
      </c>
      <c r="P27" s="28" t="s">
        <v>142</v>
      </c>
    </row>
    <row r="28" spans="1:16" s="2" customFormat="1" ht="75">
      <c r="A28" s="24">
        <v>19</v>
      </c>
      <c r="B28" s="25" t="s">
        <v>115</v>
      </c>
      <c r="C28" s="26">
        <v>1</v>
      </c>
      <c r="D28" s="27">
        <v>270.033763</v>
      </c>
      <c r="E28" s="32"/>
      <c r="F28" s="32"/>
      <c r="G28" s="26">
        <v>1</v>
      </c>
      <c r="H28" s="27">
        <v>270.033763</v>
      </c>
      <c r="I28" s="26">
        <v>1</v>
      </c>
      <c r="J28" s="26">
        <v>1</v>
      </c>
      <c r="K28" s="32"/>
      <c r="L28" s="27">
        <v>95.909262</v>
      </c>
      <c r="M28" s="26">
        <f t="shared" si="2"/>
        <v>35.51750749035038</v>
      </c>
      <c r="N28" s="32">
        <v>139.412044</v>
      </c>
      <c r="O28" s="26">
        <f t="shared" si="1"/>
        <v>51.62763443029159</v>
      </c>
      <c r="P28" s="28" t="s">
        <v>142</v>
      </c>
    </row>
    <row r="29" spans="1:16" s="2" customFormat="1" ht="75">
      <c r="A29" s="24">
        <v>20</v>
      </c>
      <c r="B29" s="25" t="s">
        <v>116</v>
      </c>
      <c r="C29" s="26">
        <v>1</v>
      </c>
      <c r="D29" s="27">
        <v>463.326799665</v>
      </c>
      <c r="E29" s="32"/>
      <c r="F29" s="32"/>
      <c r="G29" s="26">
        <v>1</v>
      </c>
      <c r="H29" s="27">
        <v>463.326799665</v>
      </c>
      <c r="I29" s="26">
        <v>1</v>
      </c>
      <c r="J29" s="26">
        <v>1</v>
      </c>
      <c r="K29" s="32"/>
      <c r="L29" s="27">
        <v>159.7347262</v>
      </c>
      <c r="M29" s="26">
        <f t="shared" si="2"/>
        <v>34.475606918376684</v>
      </c>
      <c r="N29" s="32">
        <f>22.421+164.9584683</f>
        <v>187.37946829999998</v>
      </c>
      <c r="O29" s="26">
        <f t="shared" si="1"/>
        <v>40.44218215641342</v>
      </c>
      <c r="P29" s="28" t="s">
        <v>143</v>
      </c>
    </row>
    <row r="30" spans="1:16" s="2" customFormat="1" ht="75">
      <c r="A30" s="24">
        <v>21</v>
      </c>
      <c r="B30" s="25" t="s">
        <v>117</v>
      </c>
      <c r="C30" s="26">
        <v>1</v>
      </c>
      <c r="D30" s="27">
        <v>463.32679995</v>
      </c>
      <c r="E30" s="32"/>
      <c r="F30" s="32"/>
      <c r="G30" s="26">
        <v>1</v>
      </c>
      <c r="H30" s="27">
        <v>463.32679995</v>
      </c>
      <c r="I30" s="26">
        <v>1</v>
      </c>
      <c r="J30" s="26">
        <v>1</v>
      </c>
      <c r="K30" s="32"/>
      <c r="L30" s="27">
        <v>159.7347262</v>
      </c>
      <c r="M30" s="26">
        <f t="shared" si="2"/>
        <v>34.47560689717017</v>
      </c>
      <c r="N30" s="32">
        <v>22.421</v>
      </c>
      <c r="O30" s="26">
        <f t="shared" si="1"/>
        <v>4.839132983980112</v>
      </c>
      <c r="P30" s="28" t="s">
        <v>142</v>
      </c>
    </row>
    <row r="31" spans="1:16" s="2" customFormat="1" ht="56.25">
      <c r="A31" s="24">
        <v>22</v>
      </c>
      <c r="B31" s="25" t="s">
        <v>118</v>
      </c>
      <c r="C31" s="26">
        <v>1</v>
      </c>
      <c r="D31" s="27">
        <v>270.033763</v>
      </c>
      <c r="E31" s="32"/>
      <c r="F31" s="32"/>
      <c r="G31" s="26">
        <v>1</v>
      </c>
      <c r="H31" s="27">
        <v>270.033763</v>
      </c>
      <c r="I31" s="26">
        <v>1</v>
      </c>
      <c r="J31" s="26">
        <v>1</v>
      </c>
      <c r="K31" s="32"/>
      <c r="L31" s="27">
        <f>96.0766662+29.67739255</f>
        <v>125.75405875000001</v>
      </c>
      <c r="M31" s="26">
        <f t="shared" si="2"/>
        <v>46.56975385333574</v>
      </c>
      <c r="N31" s="32">
        <v>63.723527000000004</v>
      </c>
      <c r="O31" s="26">
        <f t="shared" si="1"/>
        <v>23.598355365658477</v>
      </c>
      <c r="P31" s="28" t="s">
        <v>144</v>
      </c>
    </row>
    <row r="32" spans="1:16" s="2" customFormat="1" ht="56.25">
      <c r="A32" s="24">
        <v>23</v>
      </c>
      <c r="B32" s="25" t="s">
        <v>119</v>
      </c>
      <c r="C32" s="26">
        <v>1</v>
      </c>
      <c r="D32" s="27">
        <v>270.033763</v>
      </c>
      <c r="E32" s="32"/>
      <c r="F32" s="32"/>
      <c r="G32" s="26">
        <v>1</v>
      </c>
      <c r="H32" s="27">
        <v>270.033763</v>
      </c>
      <c r="I32" s="26">
        <v>1</v>
      </c>
      <c r="J32" s="26">
        <v>1</v>
      </c>
      <c r="K32" s="32"/>
      <c r="L32" s="27">
        <f>96.2116662+132.4924692</f>
        <v>228.70413539999998</v>
      </c>
      <c r="M32" s="26">
        <f t="shared" si="2"/>
        <v>84.69464442488992</v>
      </c>
      <c r="N32" s="32">
        <v>222.03556799999998</v>
      </c>
      <c r="O32" s="26">
        <f t="shared" si="1"/>
        <v>82.22511345738643</v>
      </c>
      <c r="P32" s="28" t="s">
        <v>145</v>
      </c>
    </row>
    <row r="33" spans="1:16" s="2" customFormat="1" ht="56.25">
      <c r="A33" s="24">
        <v>24</v>
      </c>
      <c r="B33" s="25" t="s">
        <v>35</v>
      </c>
      <c r="C33" s="26">
        <v>1</v>
      </c>
      <c r="D33" s="27">
        <v>475.0462485175</v>
      </c>
      <c r="E33" s="32"/>
      <c r="F33" s="32"/>
      <c r="G33" s="26">
        <v>1</v>
      </c>
      <c r="H33" s="27">
        <v>475.0462485175</v>
      </c>
      <c r="I33" s="26">
        <v>1</v>
      </c>
      <c r="J33" s="26">
        <v>1</v>
      </c>
      <c r="K33" s="32"/>
      <c r="L33" s="32">
        <f>23.069+70.5073024</f>
        <v>93.5763024</v>
      </c>
      <c r="M33" s="26">
        <f t="shared" si="2"/>
        <v>19.698356253107598</v>
      </c>
      <c r="N33" s="32">
        <v>23.069</v>
      </c>
      <c r="O33" s="26">
        <f t="shared" si="1"/>
        <v>4.856158757593088</v>
      </c>
      <c r="P33" s="28" t="s">
        <v>146</v>
      </c>
    </row>
    <row r="34" spans="1:16" s="2" customFormat="1" ht="75">
      <c r="A34" s="24">
        <v>25</v>
      </c>
      <c r="B34" s="25" t="s">
        <v>120</v>
      </c>
      <c r="C34" s="26">
        <v>1</v>
      </c>
      <c r="D34" s="27">
        <v>463.32679957</v>
      </c>
      <c r="E34" s="32"/>
      <c r="F34" s="32"/>
      <c r="G34" s="26">
        <v>1</v>
      </c>
      <c r="H34" s="27">
        <v>463.32679957</v>
      </c>
      <c r="I34" s="26">
        <v>1</v>
      </c>
      <c r="J34" s="26">
        <v>1</v>
      </c>
      <c r="K34" s="32"/>
      <c r="L34" s="32">
        <v>160.382726</v>
      </c>
      <c r="M34" s="26">
        <f t="shared" si="2"/>
        <v>34.6154649696168</v>
      </c>
      <c r="N34" s="32">
        <f>23.069+164.9584683</f>
        <v>188.02746829999998</v>
      </c>
      <c r="O34" s="26">
        <f t="shared" si="1"/>
        <v>40.582040252043</v>
      </c>
      <c r="P34" s="28" t="s">
        <v>143</v>
      </c>
    </row>
    <row r="35" spans="1:16" s="2" customFormat="1" ht="75">
      <c r="A35" s="24">
        <v>26</v>
      </c>
      <c r="B35" s="25" t="s">
        <v>121</v>
      </c>
      <c r="C35" s="26">
        <v>1</v>
      </c>
      <c r="D35" s="27">
        <v>290.67709675</v>
      </c>
      <c r="E35" s="32"/>
      <c r="F35" s="32"/>
      <c r="G35" s="26">
        <v>1</v>
      </c>
      <c r="H35" s="27">
        <v>290.67709675</v>
      </c>
      <c r="I35" s="26">
        <v>1</v>
      </c>
      <c r="J35" s="26">
        <v>1</v>
      </c>
      <c r="K35" s="32"/>
      <c r="L35" s="27">
        <f>102.6226095+83.30270845</f>
        <v>185.92531795</v>
      </c>
      <c r="M35" s="26">
        <f t="shared" si="2"/>
        <v>63.962837123664784</v>
      </c>
      <c r="N35" s="32">
        <v>146.251013</v>
      </c>
      <c r="O35" s="26">
        <f t="shared" si="1"/>
        <v>50.31391005180734</v>
      </c>
      <c r="P35" s="28" t="s">
        <v>147</v>
      </c>
    </row>
    <row r="36" spans="1:16" s="2" customFormat="1" ht="56.25">
      <c r="A36" s="24">
        <v>27</v>
      </c>
      <c r="B36" s="25" t="s">
        <v>125</v>
      </c>
      <c r="C36" s="26">
        <v>1</v>
      </c>
      <c r="D36" s="27">
        <v>67.50135818999999</v>
      </c>
      <c r="E36" s="32"/>
      <c r="F36" s="32"/>
      <c r="G36" s="26">
        <v>1</v>
      </c>
      <c r="H36" s="27">
        <v>67.50135818999999</v>
      </c>
      <c r="I36" s="26">
        <v>1</v>
      </c>
      <c r="J36" s="26">
        <v>1</v>
      </c>
      <c r="K36" s="32"/>
      <c r="L36" s="27">
        <f>20.03719206+41.39530794</f>
        <v>61.432500000000005</v>
      </c>
      <c r="M36" s="26">
        <f t="shared" si="2"/>
        <v>91.00927988305418</v>
      </c>
      <c r="N36" s="32">
        <v>64.61714</v>
      </c>
      <c r="O36" s="26">
        <f t="shared" si="1"/>
        <v>95.72717013799692</v>
      </c>
      <c r="P36" s="28" t="s">
        <v>148</v>
      </c>
    </row>
    <row r="37" spans="1:16" s="2" customFormat="1" ht="56.25">
      <c r="A37" s="24">
        <v>28</v>
      </c>
      <c r="B37" s="25" t="s">
        <v>124</v>
      </c>
      <c r="C37" s="26">
        <v>1</v>
      </c>
      <c r="D37" s="27">
        <v>69.4366042825</v>
      </c>
      <c r="E37" s="32"/>
      <c r="F37" s="32"/>
      <c r="G37" s="26">
        <v>1</v>
      </c>
      <c r="H37" s="27">
        <v>69.4366042825</v>
      </c>
      <c r="I37" s="26">
        <v>1</v>
      </c>
      <c r="J37" s="26">
        <v>1</v>
      </c>
      <c r="K37" s="32"/>
      <c r="L37" s="27">
        <f>20.3378224+42.3353034</f>
        <v>62.6731258</v>
      </c>
      <c r="M37" s="26">
        <f t="shared" si="2"/>
        <v>90.25949129801472</v>
      </c>
      <c r="N37" s="32">
        <v>65.752236</v>
      </c>
      <c r="O37" s="26">
        <f t="shared" si="1"/>
        <v>94.69391062456006</v>
      </c>
      <c r="P37" s="28" t="s">
        <v>133</v>
      </c>
    </row>
    <row r="38" spans="1:16" s="2" customFormat="1" ht="56.25">
      <c r="A38" s="24">
        <v>29</v>
      </c>
      <c r="B38" s="25" t="s">
        <v>123</v>
      </c>
      <c r="C38" s="26">
        <v>1</v>
      </c>
      <c r="D38" s="27">
        <v>57.6546251</v>
      </c>
      <c r="E38" s="32"/>
      <c r="F38" s="32"/>
      <c r="G38" s="26">
        <v>1</v>
      </c>
      <c r="H38" s="27">
        <v>57.6546251</v>
      </c>
      <c r="I38" s="26">
        <v>1</v>
      </c>
      <c r="J38" s="26">
        <v>1</v>
      </c>
      <c r="K38" s="32"/>
      <c r="L38" s="27">
        <f>17.2381974+34.6584277</f>
        <v>51.896625099999994</v>
      </c>
      <c r="M38" s="26">
        <f t="shared" si="2"/>
        <v>90.01294347155506</v>
      </c>
      <c r="N38" s="32">
        <v>54.562658</v>
      </c>
      <c r="O38" s="26">
        <f t="shared" si="1"/>
        <v>94.6370874936103</v>
      </c>
      <c r="P38" s="28" t="s">
        <v>149</v>
      </c>
    </row>
    <row r="39" spans="1:16" s="2" customFormat="1" ht="75">
      <c r="A39" s="24">
        <v>30</v>
      </c>
      <c r="B39" s="25" t="s">
        <v>122</v>
      </c>
      <c r="C39" s="26">
        <v>1</v>
      </c>
      <c r="D39" s="27">
        <v>186.4098863975</v>
      </c>
      <c r="E39" s="32"/>
      <c r="F39" s="32"/>
      <c r="G39" s="26">
        <v>1</v>
      </c>
      <c r="H39" s="27">
        <v>186.4098863975</v>
      </c>
      <c r="I39" s="26">
        <v>1</v>
      </c>
      <c r="J39" s="26">
        <v>1</v>
      </c>
      <c r="K39" s="32"/>
      <c r="L39" s="27">
        <v>69.6132799</v>
      </c>
      <c r="M39" s="26">
        <f t="shared" si="2"/>
        <v>37.344199519309186</v>
      </c>
      <c r="N39" s="32">
        <v>16.747</v>
      </c>
      <c r="O39" s="26">
        <f t="shared" si="1"/>
        <v>8.983965563011362</v>
      </c>
      <c r="P39" s="28" t="s">
        <v>150</v>
      </c>
    </row>
    <row r="40" spans="1:16" s="2" customFormat="1" ht="75">
      <c r="A40" s="33">
        <v>31</v>
      </c>
      <c r="B40" s="34" t="s">
        <v>126</v>
      </c>
      <c r="C40" s="26">
        <v>1</v>
      </c>
      <c r="D40" s="27">
        <v>62.642849</v>
      </c>
      <c r="E40" s="32"/>
      <c r="F40" s="32"/>
      <c r="G40" s="26">
        <v>1</v>
      </c>
      <c r="H40" s="27">
        <v>62.642849</v>
      </c>
      <c r="I40" s="26">
        <v>1</v>
      </c>
      <c r="J40" s="26">
        <v>1</v>
      </c>
      <c r="K40" s="32"/>
      <c r="L40" s="27">
        <f>22.371426+38.010037</f>
        <v>60.381463</v>
      </c>
      <c r="M40" s="26">
        <f t="shared" si="2"/>
        <v>96.39003328217079</v>
      </c>
      <c r="N40" s="32">
        <v>63.276979999999995</v>
      </c>
      <c r="O40" s="26">
        <f t="shared" si="1"/>
        <v>101.01229591265877</v>
      </c>
      <c r="P40" s="28" t="s">
        <v>151</v>
      </c>
    </row>
    <row r="41" spans="1:16" ht="19.5" thickBot="1">
      <c r="A41" s="35"/>
      <c r="B41" s="36" t="s">
        <v>127</v>
      </c>
      <c r="C41" s="37"/>
      <c r="D41" s="38">
        <v>721.81696749</v>
      </c>
      <c r="E41" s="39"/>
      <c r="F41" s="39"/>
      <c r="G41" s="37"/>
      <c r="H41" s="38"/>
      <c r="I41" s="37"/>
      <c r="J41" s="37"/>
      <c r="K41" s="39"/>
      <c r="L41" s="38">
        <v>97.547583</v>
      </c>
      <c r="M41" s="40">
        <f t="shared" si="2"/>
        <v>13.51417151348017</v>
      </c>
      <c r="N41" s="38">
        <v>97.547583</v>
      </c>
      <c r="O41" s="40">
        <f t="shared" si="1"/>
        <v>13.51417151348017</v>
      </c>
      <c r="P41" s="41"/>
    </row>
  </sheetData>
  <sheetProtection/>
  <mergeCells count="19">
    <mergeCell ref="A1:P1"/>
    <mergeCell ref="N2:O2"/>
    <mergeCell ref="A3:A6"/>
    <mergeCell ref="B3:B6"/>
    <mergeCell ref="C3:D4"/>
    <mergeCell ref="E3:I3"/>
    <mergeCell ref="J3:J6"/>
    <mergeCell ref="K3:K6"/>
    <mergeCell ref="L3:O5"/>
    <mergeCell ref="P3:P6"/>
    <mergeCell ref="E4:F4"/>
    <mergeCell ref="G4:H4"/>
    <mergeCell ref="I4:I6"/>
    <mergeCell ref="C5:C6"/>
    <mergeCell ref="D5:D6"/>
    <mergeCell ref="E5:E6"/>
    <mergeCell ref="F5:F6"/>
    <mergeCell ref="G5:G6"/>
    <mergeCell ref="H5:H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Бахром</dc:creator>
  <cp:keywords/>
  <dc:description/>
  <cp:lastModifiedBy>Ravshan Yunusov</cp:lastModifiedBy>
  <cp:lastPrinted>2022-07-04T04:51:41Z</cp:lastPrinted>
  <dcterms:created xsi:type="dcterms:W3CDTF">2022-05-23T14:34:50Z</dcterms:created>
  <dcterms:modified xsi:type="dcterms:W3CDTF">2022-07-05T07:16:49Z</dcterms:modified>
  <cp:category/>
  <cp:version/>
  <cp:contentType/>
  <cp:contentStatus/>
</cp:coreProperties>
</file>